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philipcournoyer/Downloads/"/>
    </mc:Choice>
  </mc:AlternateContent>
  <xr:revisionPtr revIDLastSave="0" documentId="13_ncr:1_{C4A23A67-885E-624E-B146-964BA2D8FBA0}" xr6:coauthVersionLast="47" xr6:coauthVersionMax="47" xr10:uidLastSave="{00000000-0000-0000-0000-000000000000}"/>
  <bookViews>
    <workbookView xWindow="0" yWindow="500" windowWidth="35840" windowHeight="19580" activeTab="10" xr2:uid="{00000000-000D-0000-FFFF-FFFF00000000}"/>
  </bookViews>
  <sheets>
    <sheet name="Horaire cyclistes" sheetId="2" state="hidden" r:id="rId1"/>
    <sheet name="plan Train - Horaire cyclistes" sheetId="3" state="hidden" r:id="rId2"/>
    <sheet name="Bon_Horaire cyclistes_1_autobus" sheetId="4" state="hidden" r:id="rId3"/>
    <sheet name="Scénario 1 - Demandes MTQ" sheetId="5" state="hidden" r:id="rId4"/>
    <sheet name="Scénario Train Charlevoix Nolis" sheetId="6" state="hidden" r:id="rId5"/>
    <sheet name="Scénario Train Charlevoix" sheetId="7" state="hidden" r:id="rId6"/>
    <sheet name="Scénario 2 - Demandes MTQ" sheetId="8" state="hidden" r:id="rId7"/>
    <sheet name="Scénario 3 - Demandes MTQ" sheetId="9" state="hidden" r:id="rId8"/>
    <sheet name="Scénario 4 - Demandes MTQ" sheetId="10" state="hidden" r:id="rId9"/>
    <sheet name="Scénario 5 - Demandes MTQ" sheetId="11" state="hidden" r:id="rId10"/>
    <sheet name="Horaire - Planification équipe" sheetId="13" r:id="rId11"/>
    <sheet name="Saute-mouton A - équipe montage" sheetId="14" state="hidden" r:id="rId12"/>
    <sheet name="Saute-mouton A (site et med)" sheetId="15" state="hidden" r:id="rId13"/>
    <sheet name="Cycle-Néron vieux" sheetId="16" state="hidden" r:id="rId14"/>
    <sheet name="Citernes - La Grande Source&amp;Bea" sheetId="17" state="hidden" r:id="rId15"/>
    <sheet name="Physiothérapie vieux" sheetId="18" state="hidden" r:id="rId16"/>
    <sheet name="Étapes cyclistes" sheetId="19" state="hidden" r:id="rId17"/>
    <sheet name="Horaire Cubi" sheetId="20" state="hidden" r:id="rId18"/>
    <sheet name="Camion écran VIEUX" sheetId="21" state="hidden" r:id="rId19"/>
    <sheet name="Chronométrage vieux" sheetId="22" state="hidden" r:id="rId20"/>
    <sheet name="Scènes VIEUX" sheetId="23" state="hidden" r:id="rId21"/>
    <sheet name="LED" sheetId="24" state="hidden" r:id="rId22"/>
    <sheet name="Horaire motos A" sheetId="25" state="hidden" r:id="rId23"/>
    <sheet name="Horaire motos B" sheetId="26" state="hidden" r:id="rId24"/>
    <sheet name="Bétonnière VIEUX" sheetId="27" state="hidden" r:id="rId25"/>
    <sheet name="Lettrage VIEUX" sheetId="28" state="hidden" r:id="rId26"/>
    <sheet name="Horaire moto A VIEUX" sheetId="29" state="hidden" r:id="rId27"/>
    <sheet name="Horaire motocycliste" sheetId="30" state="hidden" r:id="rId28"/>
    <sheet name="Horaire moto B VIEUX" sheetId="31" state="hidden" r:id="rId29"/>
    <sheet name="Horaire convoi" sheetId="35" state="hidden" r:id="rId30"/>
    <sheet name="Pierre Lavoie" sheetId="38" state="hidden" r:id="rId31"/>
    <sheet name="Horaire motocycliste (1)" sheetId="40" state="hidden" r:id="rId32"/>
  </sheets>
  <definedNames>
    <definedName name="Z_ECD2A0D4_963C_43E7_B317_E7EAB71AF0F2_.wvu.FilterData" localSheetId="10" hidden="1">'Horaire - Planification équipe'!$A$1:$B$1</definedName>
  </definedNames>
  <calcPr calcId="191029"/>
  <customWorkbookViews>
    <customWorkbookView name="Lilia" guid="{ECD2A0D4-963C-43E7-B317-E7EAB71AF0F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44" roundtripDataChecksum="jPs9VoojFTzGM0T3ad0wkmm/QU7HmGmx2rb20gm4Ke4="/>
    </ext>
  </extLst>
</workbook>
</file>

<file path=xl/calcChain.xml><?xml version="1.0" encoding="utf-8"?>
<calcChain xmlns="http://schemas.openxmlformats.org/spreadsheetml/2006/main">
  <c r="M10" i="13" l="1"/>
  <c r="D48" i="40"/>
  <c r="I43" i="38"/>
  <c r="O38" i="38"/>
  <c r="L38" i="38"/>
  <c r="K38" i="38"/>
  <c r="J38" i="38"/>
  <c r="I38" i="38"/>
  <c r="H38" i="38"/>
  <c r="G38" i="38"/>
  <c r="F38" i="38"/>
  <c r="E38" i="38"/>
  <c r="D38" i="38"/>
  <c r="O37" i="38"/>
  <c r="N37" i="38"/>
  <c r="L37" i="38"/>
  <c r="K37" i="38"/>
  <c r="J37" i="38"/>
  <c r="I37" i="38"/>
  <c r="H37" i="38"/>
  <c r="G37" i="38"/>
  <c r="F37" i="38"/>
  <c r="E37" i="38"/>
  <c r="D37" i="38"/>
  <c r="O36" i="38"/>
  <c r="N36" i="38"/>
  <c r="L36" i="38"/>
  <c r="K36" i="38"/>
  <c r="J36" i="38"/>
  <c r="I36" i="38"/>
  <c r="H36" i="38"/>
  <c r="G36" i="38"/>
  <c r="F36" i="38"/>
  <c r="E36" i="38"/>
  <c r="O34" i="38"/>
  <c r="N34" i="38"/>
  <c r="L34" i="38"/>
  <c r="K34" i="38"/>
  <c r="J34" i="38"/>
  <c r="I34" i="38"/>
  <c r="H34" i="38"/>
  <c r="G34" i="38"/>
  <c r="F34" i="38"/>
  <c r="E34" i="38"/>
  <c r="O29" i="38"/>
  <c r="F29" i="38"/>
  <c r="E29" i="38"/>
  <c r="G28" i="38"/>
  <c r="F28" i="38"/>
  <c r="N27" i="38"/>
  <c r="G27" i="38"/>
  <c r="F27" i="38"/>
  <c r="O26" i="38"/>
  <c r="K26" i="38"/>
  <c r="G26" i="38"/>
  <c r="O25" i="38"/>
  <c r="K25" i="38"/>
  <c r="G25" i="38"/>
  <c r="F25" i="38"/>
  <c r="G23" i="38"/>
  <c r="F23" i="38"/>
  <c r="G22" i="38"/>
  <c r="F22" i="38"/>
  <c r="D22" i="38"/>
  <c r="D23" i="38" s="1"/>
  <c r="D25" i="38" s="1"/>
  <c r="D26" i="38" s="1"/>
  <c r="D27" i="38" s="1"/>
  <c r="D28" i="38" s="1"/>
  <c r="D29" i="38" s="1"/>
  <c r="O20" i="38"/>
  <c r="N20" i="38"/>
  <c r="K20" i="38"/>
  <c r="G20" i="38"/>
  <c r="F20" i="38"/>
  <c r="E20" i="38"/>
  <c r="M72" i="35"/>
  <c r="G69" i="35"/>
  <c r="I66" i="35"/>
  <c r="I69" i="35" s="1"/>
  <c r="F66" i="35"/>
  <c r="E66" i="35"/>
  <c r="B66" i="35"/>
  <c r="I61" i="35"/>
  <c r="F61" i="35"/>
  <c r="G61" i="35" s="1"/>
  <c r="G62" i="35" s="1"/>
  <c r="E61" i="35"/>
  <c r="B61" i="35"/>
  <c r="I58" i="35"/>
  <c r="I63" i="35" s="1"/>
  <c r="F58" i="35"/>
  <c r="G58" i="35" s="1"/>
  <c r="G59" i="35" s="1"/>
  <c r="G63" i="35" s="1"/>
  <c r="E58" i="35"/>
  <c r="B58" i="35"/>
  <c r="G55" i="35"/>
  <c r="G56" i="35" s="1"/>
  <c r="F55" i="35"/>
  <c r="E55" i="35"/>
  <c r="B55" i="35"/>
  <c r="G51" i="35"/>
  <c r="I50" i="35"/>
  <c r="F50" i="35"/>
  <c r="B50" i="35"/>
  <c r="I46" i="35"/>
  <c r="I52" i="35" s="1"/>
  <c r="F46" i="35"/>
  <c r="G46" i="35" s="1"/>
  <c r="G48" i="35" s="1"/>
  <c r="G52" i="35" s="1"/>
  <c r="E46" i="35"/>
  <c r="B46" i="35"/>
  <c r="I40" i="35"/>
  <c r="I43" i="35" s="1"/>
  <c r="G40" i="35"/>
  <c r="G42" i="35" s="1"/>
  <c r="F40" i="35"/>
  <c r="E40" i="35"/>
  <c r="B40" i="35"/>
  <c r="I36" i="35"/>
  <c r="F36" i="35"/>
  <c r="G36" i="35" s="1"/>
  <c r="G39" i="35" s="1"/>
  <c r="G43" i="35" s="1"/>
  <c r="E36" i="35"/>
  <c r="B36" i="35"/>
  <c r="M32" i="35"/>
  <c r="I28" i="35"/>
  <c r="I25" i="35"/>
  <c r="E25" i="35"/>
  <c r="B25" i="35"/>
  <c r="I22" i="35"/>
  <c r="F22" i="35"/>
  <c r="G22" i="35" s="1"/>
  <c r="G23" i="35" s="1"/>
  <c r="D22" i="35"/>
  <c r="B22" i="35"/>
  <c r="G20" i="35"/>
  <c r="G21" i="35" s="1"/>
  <c r="F20" i="35"/>
  <c r="B20" i="35"/>
  <c r="I17" i="35"/>
  <c r="I14" i="35"/>
  <c r="F14" i="35"/>
  <c r="G14" i="35" s="1"/>
  <c r="G16" i="35" s="1"/>
  <c r="E14" i="35"/>
  <c r="B14" i="35"/>
  <c r="I11" i="35"/>
  <c r="F11" i="35"/>
  <c r="G11" i="35" s="1"/>
  <c r="G12" i="35" s="1"/>
  <c r="G17" i="35" s="1"/>
  <c r="E11" i="35"/>
  <c r="B11" i="35"/>
  <c r="I6" i="35"/>
  <c r="G6" i="35"/>
  <c r="F6" i="35"/>
  <c r="B6" i="35"/>
  <c r="I3" i="35"/>
  <c r="I8" i="35" s="1"/>
  <c r="I32" i="35" s="1"/>
  <c r="F3" i="35"/>
  <c r="G3" i="35" s="1"/>
  <c r="E3" i="35"/>
  <c r="B3" i="35"/>
  <c r="G21" i="31"/>
  <c r="J20" i="31"/>
  <c r="I20" i="31"/>
  <c r="H20" i="31"/>
  <c r="G20" i="31"/>
  <c r="F20" i="31"/>
  <c r="B20" i="31"/>
  <c r="J19" i="31"/>
  <c r="J17" i="31"/>
  <c r="J16" i="31"/>
  <c r="I16" i="31"/>
  <c r="H16" i="31"/>
  <c r="G16" i="31"/>
  <c r="J15" i="31"/>
  <c r="J14" i="31"/>
  <c r="I14" i="31"/>
  <c r="H14" i="31"/>
  <c r="G14" i="31"/>
  <c r="I13" i="31"/>
  <c r="J13" i="31" s="1"/>
  <c r="H13" i="31"/>
  <c r="D13" i="31"/>
  <c r="H11" i="31"/>
  <c r="J11" i="31" s="1"/>
  <c r="I10" i="31"/>
  <c r="H10" i="31"/>
  <c r="G10" i="31"/>
  <c r="I9" i="31"/>
  <c r="H9" i="31"/>
  <c r="G9" i="31"/>
  <c r="I8" i="31"/>
  <c r="J8" i="31" s="1"/>
  <c r="H8" i="31"/>
  <c r="J6" i="31"/>
  <c r="H6" i="31"/>
  <c r="I5" i="31"/>
  <c r="H5" i="31"/>
  <c r="G5" i="31"/>
  <c r="J4" i="31"/>
  <c r="H3" i="31"/>
  <c r="G3" i="31"/>
  <c r="D48" i="30"/>
  <c r="J21" i="29"/>
  <c r="I21" i="29"/>
  <c r="F21" i="29"/>
  <c r="J20" i="29"/>
  <c r="I20" i="29"/>
  <c r="H20" i="29"/>
  <c r="G20" i="29"/>
  <c r="I19" i="29"/>
  <c r="J19" i="29" s="1"/>
  <c r="H19" i="29"/>
  <c r="D19" i="29"/>
  <c r="I17" i="29"/>
  <c r="H17" i="29"/>
  <c r="J17" i="29" s="1"/>
  <c r="J16" i="29"/>
  <c r="I16" i="29"/>
  <c r="H16" i="29"/>
  <c r="G16" i="29"/>
  <c r="J15" i="29"/>
  <c r="I15" i="29"/>
  <c r="H15" i="29"/>
  <c r="D15" i="29"/>
  <c r="I13" i="29"/>
  <c r="H13" i="29"/>
  <c r="J13" i="29" s="1"/>
  <c r="J12" i="29"/>
  <c r="H12" i="29"/>
  <c r="G12" i="29"/>
  <c r="H11" i="29"/>
  <c r="J11" i="29" s="1"/>
  <c r="I10" i="29"/>
  <c r="H10" i="29"/>
  <c r="G10" i="29"/>
  <c r="J9" i="29"/>
  <c r="I9" i="29"/>
  <c r="H9" i="29"/>
  <c r="D9" i="29"/>
  <c r="I7" i="29"/>
  <c r="J7" i="29" s="1"/>
  <c r="H7" i="29"/>
  <c r="J6" i="29"/>
  <c r="I6" i="29"/>
  <c r="H6" i="29"/>
  <c r="G6" i="29"/>
  <c r="G22" i="29" s="1"/>
  <c r="I4" i="29"/>
  <c r="H4" i="29"/>
  <c r="G4" i="29"/>
  <c r="D4" i="29"/>
  <c r="J3" i="29"/>
  <c r="H3" i="29"/>
  <c r="Q18" i="28"/>
  <c r="O18" i="28"/>
  <c r="K18" i="28"/>
  <c r="L18" i="28" s="1"/>
  <c r="O7" i="28"/>
  <c r="K8" i="28" s="1"/>
  <c r="L8" i="28" s="1"/>
  <c r="L7" i="28"/>
  <c r="K7" i="28"/>
  <c r="O6" i="28"/>
  <c r="O24" i="26"/>
  <c r="J24" i="26"/>
  <c r="I24" i="26"/>
  <c r="C23" i="26"/>
  <c r="R22" i="26"/>
  <c r="L22" i="26"/>
  <c r="K22" i="26"/>
  <c r="C22" i="26"/>
  <c r="R21" i="26"/>
  <c r="K21" i="26"/>
  <c r="N21" i="26" s="1"/>
  <c r="G22" i="26" s="1"/>
  <c r="N22" i="26" s="1"/>
  <c r="P22" i="26" s="1"/>
  <c r="C21" i="26"/>
  <c r="A21" i="26"/>
  <c r="A22" i="26" s="1"/>
  <c r="R19" i="26"/>
  <c r="L19" i="26"/>
  <c r="K19" i="26"/>
  <c r="C19" i="26"/>
  <c r="R18" i="26"/>
  <c r="L18" i="26"/>
  <c r="K18" i="26"/>
  <c r="C18" i="26"/>
  <c r="R17" i="26"/>
  <c r="L17" i="26"/>
  <c r="K17" i="26"/>
  <c r="C17" i="26"/>
  <c r="R15" i="26"/>
  <c r="K15" i="26"/>
  <c r="C15" i="26"/>
  <c r="R14" i="26"/>
  <c r="L14" i="26"/>
  <c r="K14" i="26"/>
  <c r="N14" i="26" s="1"/>
  <c r="G15" i="26" s="1"/>
  <c r="C14" i="26"/>
  <c r="R12" i="26"/>
  <c r="P12" i="26"/>
  <c r="K12" i="26"/>
  <c r="C12" i="26"/>
  <c r="R11" i="26"/>
  <c r="L11" i="26"/>
  <c r="K11" i="26"/>
  <c r="C11" i="26"/>
  <c r="R9" i="26"/>
  <c r="L9" i="26"/>
  <c r="K9" i="26"/>
  <c r="C9" i="26"/>
  <c r="A9" i="26"/>
  <c r="A11" i="26" s="1"/>
  <c r="A12" i="26" s="1"/>
  <c r="R8" i="26"/>
  <c r="L8" i="26"/>
  <c r="K8" i="26"/>
  <c r="N8" i="26" s="1"/>
  <c r="C8" i="26"/>
  <c r="A8" i="26"/>
  <c r="R6" i="26"/>
  <c r="P6" i="26"/>
  <c r="L6" i="26"/>
  <c r="K6" i="26"/>
  <c r="C6" i="26"/>
  <c r="A6" i="26"/>
  <c r="R4" i="26"/>
  <c r="L4" i="26"/>
  <c r="K4" i="26"/>
  <c r="C4" i="26"/>
  <c r="R3" i="26"/>
  <c r="L3" i="26"/>
  <c r="N3" i="26" s="1"/>
  <c r="G4" i="26" s="1"/>
  <c r="N4" i="26" s="1"/>
  <c r="K3" i="26"/>
  <c r="I1" i="26"/>
  <c r="J1" i="26" s="1"/>
  <c r="O26" i="25"/>
  <c r="J26" i="25"/>
  <c r="I26" i="25"/>
  <c r="C25" i="25"/>
  <c r="R24" i="25"/>
  <c r="L24" i="25"/>
  <c r="K24" i="25"/>
  <c r="C24" i="25"/>
  <c r="A24" i="25"/>
  <c r="R23" i="25"/>
  <c r="K23" i="25"/>
  <c r="N23" i="25" s="1"/>
  <c r="C23" i="25"/>
  <c r="A23" i="25"/>
  <c r="R21" i="25"/>
  <c r="L21" i="25"/>
  <c r="K21" i="25"/>
  <c r="C21" i="25"/>
  <c r="R20" i="25"/>
  <c r="L20" i="25"/>
  <c r="K20" i="25"/>
  <c r="C20" i="25"/>
  <c r="R18" i="25"/>
  <c r="L18" i="25"/>
  <c r="K18" i="25"/>
  <c r="C18" i="25"/>
  <c r="R17" i="25"/>
  <c r="K17" i="25"/>
  <c r="C17" i="25"/>
  <c r="R15" i="25"/>
  <c r="N15" i="25"/>
  <c r="G17" i="25" s="1"/>
  <c r="L15" i="25"/>
  <c r="K15" i="25"/>
  <c r="C15" i="25"/>
  <c r="R13" i="25"/>
  <c r="P13" i="25"/>
  <c r="K13" i="25"/>
  <c r="C13" i="25"/>
  <c r="R12" i="25"/>
  <c r="L12" i="25"/>
  <c r="K12" i="25"/>
  <c r="C12" i="25"/>
  <c r="R11" i="25"/>
  <c r="L11" i="25"/>
  <c r="K11" i="25"/>
  <c r="C11" i="25"/>
  <c r="R10" i="25"/>
  <c r="L10" i="25"/>
  <c r="K10" i="25"/>
  <c r="C10" i="25"/>
  <c r="A10" i="25"/>
  <c r="A11" i="25" s="1"/>
  <c r="R6" i="25"/>
  <c r="P6" i="25"/>
  <c r="L6" i="25"/>
  <c r="K6" i="25"/>
  <c r="K26" i="25" s="1"/>
  <c r="C6" i="25"/>
  <c r="A6" i="25"/>
  <c r="R4" i="25"/>
  <c r="L4" i="25"/>
  <c r="K4" i="25"/>
  <c r="C4" i="25"/>
  <c r="R3" i="25"/>
  <c r="L3" i="25"/>
  <c r="N3" i="25" s="1"/>
  <c r="K3" i="25"/>
  <c r="I1" i="25"/>
  <c r="J1" i="25" s="1"/>
  <c r="S19" i="24"/>
  <c r="O19" i="24"/>
  <c r="N19" i="24"/>
  <c r="E19" i="24"/>
  <c r="D19" i="24"/>
  <c r="C19" i="24"/>
  <c r="S17" i="24"/>
  <c r="J19" i="24" s="1"/>
  <c r="K19" i="24" s="1"/>
  <c r="O17" i="24"/>
  <c r="N17" i="24"/>
  <c r="J17" i="24"/>
  <c r="R15" i="24"/>
  <c r="O15" i="24"/>
  <c r="O13" i="24"/>
  <c r="J13" i="24"/>
  <c r="R11" i="24"/>
  <c r="S11" i="24" s="1"/>
  <c r="O11" i="24"/>
  <c r="O9" i="24"/>
  <c r="R10" i="24" s="1"/>
  <c r="S9" i="24" s="1"/>
  <c r="J11" i="24" s="1"/>
  <c r="K11" i="24" s="1"/>
  <c r="N9" i="24"/>
  <c r="E9" i="24"/>
  <c r="S7" i="24"/>
  <c r="J9" i="24" s="1"/>
  <c r="R7" i="24"/>
  <c r="O7" i="24"/>
  <c r="K7" i="24"/>
  <c r="O6" i="24"/>
  <c r="R6" i="24" s="1"/>
  <c r="S6" i="24" s="1"/>
  <c r="J7" i="24" s="1"/>
  <c r="I23" i="23"/>
  <c r="Q21" i="23"/>
  <c r="I21" i="23"/>
  <c r="Q19" i="23"/>
  <c r="Q15" i="23"/>
  <c r="N15" i="23"/>
  <c r="I19" i="23" s="1"/>
  <c r="I13" i="23"/>
  <c r="Q12" i="23"/>
  <c r="I15" i="23" s="1"/>
  <c r="Q6" i="23"/>
  <c r="L40" i="21"/>
  <c r="G42" i="21" s="1"/>
  <c r="G40" i="21"/>
  <c r="L39" i="21"/>
  <c r="L35" i="21"/>
  <c r="G35" i="21"/>
  <c r="L33" i="21"/>
  <c r="L31" i="21"/>
  <c r="G33" i="21" s="1"/>
  <c r="L28" i="21"/>
  <c r="G28" i="21"/>
  <c r="L26" i="21"/>
  <c r="L24" i="21"/>
  <c r="G26" i="21" s="1"/>
  <c r="G24" i="21"/>
  <c r="L22" i="21"/>
  <c r="L20" i="21"/>
  <c r="G22" i="21" s="1"/>
  <c r="L18" i="21"/>
  <c r="G20" i="21" s="1"/>
  <c r="L15" i="21"/>
  <c r="G15" i="21"/>
  <c r="G13" i="21"/>
  <c r="L11" i="21"/>
  <c r="L9" i="21"/>
  <c r="G11" i="21" s="1"/>
  <c r="G9" i="21"/>
  <c r="G4" i="21"/>
  <c r="L21" i="19"/>
  <c r="H21" i="19"/>
  <c r="G21" i="19"/>
  <c r="C20" i="19"/>
  <c r="J19" i="19"/>
  <c r="I19" i="19"/>
  <c r="C19" i="19"/>
  <c r="I18" i="19"/>
  <c r="F18" i="19"/>
  <c r="K18" i="19" s="1"/>
  <c r="F19" i="19" s="1"/>
  <c r="K19" i="19" s="1"/>
  <c r="F20" i="19" s="1"/>
  <c r="K20" i="19" s="1"/>
  <c r="C18" i="19"/>
  <c r="A18" i="19"/>
  <c r="A19" i="19" s="1"/>
  <c r="J16" i="19"/>
  <c r="I16" i="19"/>
  <c r="C16" i="19"/>
  <c r="J15" i="19"/>
  <c r="I15" i="19"/>
  <c r="C15" i="19"/>
  <c r="J14" i="19"/>
  <c r="I14" i="19"/>
  <c r="C14" i="19"/>
  <c r="K13" i="19"/>
  <c r="F14" i="19" s="1"/>
  <c r="K14" i="19" s="1"/>
  <c r="F15" i="19" s="1"/>
  <c r="K15" i="19" s="1"/>
  <c r="F16" i="19" s="1"/>
  <c r="K16" i="19" s="1"/>
  <c r="I13" i="19"/>
  <c r="F13" i="19"/>
  <c r="C13" i="19"/>
  <c r="J12" i="19"/>
  <c r="I12" i="19"/>
  <c r="K12" i="19" s="1"/>
  <c r="C12" i="19"/>
  <c r="I10" i="19"/>
  <c r="C10" i="19"/>
  <c r="J9" i="19"/>
  <c r="I9" i="19"/>
  <c r="C9" i="19"/>
  <c r="J8" i="19"/>
  <c r="I8" i="19"/>
  <c r="C8" i="19"/>
  <c r="K7" i="19"/>
  <c r="F8" i="19" s="1"/>
  <c r="K8" i="19" s="1"/>
  <c r="F9" i="19" s="1"/>
  <c r="K9" i="19" s="1"/>
  <c r="F10" i="19" s="1"/>
  <c r="K10" i="19" s="1"/>
  <c r="J7" i="19"/>
  <c r="I7" i="19"/>
  <c r="F7" i="19"/>
  <c r="C7" i="19"/>
  <c r="A7" i="19"/>
  <c r="A8" i="19" s="1"/>
  <c r="A9" i="19" s="1"/>
  <c r="A10" i="19" s="1"/>
  <c r="J5" i="19"/>
  <c r="I5" i="19"/>
  <c r="C5" i="19"/>
  <c r="A5" i="19"/>
  <c r="J4" i="19"/>
  <c r="I4" i="19"/>
  <c r="C4" i="19"/>
  <c r="K3" i="19"/>
  <c r="F4" i="19" s="1"/>
  <c r="K4" i="19" s="1"/>
  <c r="F5" i="19" s="1"/>
  <c r="K5" i="19" s="1"/>
  <c r="J3" i="19"/>
  <c r="I3" i="19"/>
  <c r="I21" i="19" s="1"/>
  <c r="F3" i="19"/>
  <c r="B3" i="19"/>
  <c r="G1" i="19"/>
  <c r="H1" i="19" s="1"/>
  <c r="S18" i="18"/>
  <c r="R18" i="18"/>
  <c r="I18" i="18"/>
  <c r="H18" i="18"/>
  <c r="E18" i="18"/>
  <c r="D18" i="18"/>
  <c r="B18" i="18"/>
  <c r="S17" i="18"/>
  <c r="R17" i="18"/>
  <c r="N17" i="18"/>
  <c r="K18" i="18" s="1"/>
  <c r="M17" i="18"/>
  <c r="K17" i="18"/>
  <c r="I17" i="18"/>
  <c r="H17" i="18"/>
  <c r="S16" i="18"/>
  <c r="R16" i="18"/>
  <c r="M16" i="18"/>
  <c r="I16" i="18"/>
  <c r="H16" i="18"/>
  <c r="K16" i="18"/>
  <c r="M14" i="18"/>
  <c r="I14" i="18"/>
  <c r="H14" i="18"/>
  <c r="K14" i="18"/>
  <c r="L14" i="18" s="1"/>
  <c r="M12" i="18"/>
  <c r="I12" i="18"/>
  <c r="K12" i="18" s="1"/>
  <c r="H12" i="18"/>
  <c r="M9" i="18"/>
  <c r="K9" i="18"/>
  <c r="L9" i="18" s="1"/>
  <c r="I9" i="18"/>
  <c r="H9" i="18"/>
  <c r="M8" i="18"/>
  <c r="K8" i="18"/>
  <c r="I8" i="18"/>
  <c r="H8" i="18"/>
  <c r="E8" i="18"/>
  <c r="M6" i="18"/>
  <c r="K6" i="18"/>
  <c r="M5" i="18"/>
  <c r="K5" i="18"/>
  <c r="V48" i="17"/>
  <c r="U48" i="17"/>
  <c r="R47" i="17"/>
  <c r="P47" i="17"/>
  <c r="O47" i="17"/>
  <c r="L47" i="17"/>
  <c r="V45" i="17"/>
  <c r="U45" i="17"/>
  <c r="R45" i="17"/>
  <c r="P45" i="17"/>
  <c r="O45" i="17"/>
  <c r="L45" i="17"/>
  <c r="M45" i="17" s="1"/>
  <c r="R44" i="17"/>
  <c r="P44" i="17"/>
  <c r="M44" i="17"/>
  <c r="L43" i="17"/>
  <c r="L41" i="17"/>
  <c r="V38" i="17"/>
  <c r="U38" i="17"/>
  <c r="R38" i="17"/>
  <c r="P38" i="17"/>
  <c r="F38" i="17"/>
  <c r="R36" i="17"/>
  <c r="P36" i="17"/>
  <c r="O36" i="17"/>
  <c r="L36" i="17"/>
  <c r="M36" i="17" s="1"/>
  <c r="E36" i="17"/>
  <c r="V34" i="17"/>
  <c r="U34" i="17"/>
  <c r="R34" i="17"/>
  <c r="P34" i="17"/>
  <c r="V33" i="17"/>
  <c r="U33" i="17"/>
  <c r="V32" i="17"/>
  <c r="U32" i="17"/>
  <c r="P32" i="17"/>
  <c r="O22" i="17"/>
  <c r="F22" i="17"/>
  <c r="E22" i="17"/>
  <c r="C22" i="17"/>
  <c r="R21" i="17"/>
  <c r="L22" i="17" s="1"/>
  <c r="M22" i="17" s="1"/>
  <c r="P21" i="17"/>
  <c r="O21" i="17"/>
  <c r="M21" i="17"/>
  <c r="L21" i="17"/>
  <c r="M19" i="17"/>
  <c r="L19" i="17"/>
  <c r="P16" i="17"/>
  <c r="O16" i="17"/>
  <c r="V14" i="17"/>
  <c r="U14" i="17"/>
  <c r="V13" i="17"/>
  <c r="U13" i="17"/>
  <c r="R13" i="17"/>
  <c r="L16" i="17" s="1"/>
  <c r="P13" i="17"/>
  <c r="R12" i="17"/>
  <c r="L13" i="17" s="1"/>
  <c r="P10" i="17"/>
  <c r="M10" i="17"/>
  <c r="R9" i="17"/>
  <c r="P9" i="17"/>
  <c r="M9" i="17"/>
  <c r="V7" i="17"/>
  <c r="U7" i="17"/>
  <c r="R7" i="17"/>
  <c r="P7" i="17"/>
  <c r="K27" i="16"/>
  <c r="H27" i="16"/>
  <c r="E27" i="16"/>
  <c r="D27" i="16"/>
  <c r="B27" i="16"/>
  <c r="N26" i="16"/>
  <c r="M26" i="16"/>
  <c r="I26" i="16"/>
  <c r="H26" i="16"/>
  <c r="M25" i="16"/>
  <c r="K25" i="16"/>
  <c r="I25" i="16"/>
  <c r="H25" i="16"/>
  <c r="M23" i="16"/>
  <c r="K23" i="16"/>
  <c r="L23" i="16" s="1"/>
  <c r="I23" i="16"/>
  <c r="H23" i="16"/>
  <c r="K22" i="16"/>
  <c r="N18" i="16"/>
  <c r="I18" i="16"/>
  <c r="K18" i="16" s="1"/>
  <c r="H18" i="16"/>
  <c r="M16" i="16"/>
  <c r="I16" i="16"/>
  <c r="K16" i="16" s="1"/>
  <c r="L16" i="16" s="1"/>
  <c r="H16" i="16"/>
  <c r="E16" i="16"/>
  <c r="M14" i="16"/>
  <c r="L14" i="16"/>
  <c r="K14" i="16"/>
  <c r="I14" i="16"/>
  <c r="H14" i="16"/>
  <c r="M13" i="16"/>
  <c r="I13" i="16"/>
  <c r="H13" i="16"/>
  <c r="E13" i="16"/>
  <c r="N11" i="16"/>
  <c r="K13" i="16" s="1"/>
  <c r="M11" i="16"/>
  <c r="L11" i="16"/>
  <c r="N10" i="16"/>
  <c r="K11" i="16" s="1"/>
  <c r="M10" i="16"/>
  <c r="N9" i="16"/>
  <c r="K10" i="16" s="1"/>
  <c r="L10" i="16" s="1"/>
  <c r="M9" i="16"/>
  <c r="K9" i="16"/>
  <c r="M6" i="16"/>
  <c r="T16" i="15"/>
  <c r="O16" i="15"/>
  <c r="Q16" i="15" s="1"/>
  <c r="M16" i="15"/>
  <c r="K16" i="15"/>
  <c r="I16" i="15"/>
  <c r="A15" i="15"/>
  <c r="O14" i="15"/>
  <c r="Q14" i="15" s="1"/>
  <c r="M14" i="15"/>
  <c r="K14" i="15"/>
  <c r="Q12" i="15"/>
  <c r="I14" i="15" s="1"/>
  <c r="O12" i="15"/>
  <c r="M12" i="15"/>
  <c r="I12" i="15"/>
  <c r="T10" i="15"/>
  <c r="S10" i="15"/>
  <c r="M10" i="15"/>
  <c r="T9" i="15"/>
  <c r="S9" i="15"/>
  <c r="Q9" i="15"/>
  <c r="Q8" i="15"/>
  <c r="I9" i="15" s="1"/>
  <c r="M8" i="15"/>
  <c r="A7" i="15"/>
  <c r="Q6" i="15"/>
  <c r="I8" i="15" s="1"/>
  <c r="O6" i="15"/>
  <c r="M6" i="15"/>
  <c r="O24" i="14"/>
  <c r="J24" i="14"/>
  <c r="Q23" i="14"/>
  <c r="O23" i="14"/>
  <c r="M23" i="14"/>
  <c r="J21" i="14"/>
  <c r="Q20" i="14"/>
  <c r="O20" i="14"/>
  <c r="M20" i="14"/>
  <c r="J20" i="14"/>
  <c r="Q18" i="14"/>
  <c r="O18" i="14"/>
  <c r="J16" i="14"/>
  <c r="O15" i="14"/>
  <c r="J14" i="14"/>
  <c r="Q13" i="14"/>
  <c r="O11" i="14"/>
  <c r="J11" i="14"/>
  <c r="Q10" i="14"/>
  <c r="O10" i="14"/>
  <c r="K32" i="13"/>
  <c r="K31" i="13"/>
  <c r="K30" i="13"/>
  <c r="K29" i="13"/>
  <c r="K28" i="13"/>
  <c r="P17" i="13"/>
  <c r="M17" i="13"/>
  <c r="J17" i="13"/>
  <c r="I17" i="13"/>
  <c r="H17" i="13"/>
  <c r="S17" i="13" s="1"/>
  <c r="P16" i="13"/>
  <c r="N16" i="13"/>
  <c r="M16" i="13"/>
  <c r="J16" i="13"/>
  <c r="I16" i="13"/>
  <c r="H16" i="13"/>
  <c r="S16" i="13" s="1"/>
  <c r="P15" i="13"/>
  <c r="N15" i="13"/>
  <c r="M15" i="13"/>
  <c r="J15" i="13"/>
  <c r="I15" i="13"/>
  <c r="H15" i="13"/>
  <c r="S15" i="13" s="1"/>
  <c r="P14" i="13"/>
  <c r="S14" i="13" s="1"/>
  <c r="M14" i="13"/>
  <c r="J14" i="13"/>
  <c r="I14" i="13"/>
  <c r="H14" i="13"/>
  <c r="P12" i="13"/>
  <c r="M12" i="13"/>
  <c r="J12" i="13"/>
  <c r="I12" i="13"/>
  <c r="H12" i="13"/>
  <c r="S12" i="13" s="1"/>
  <c r="S11" i="13"/>
  <c r="P11" i="13"/>
  <c r="N11" i="13"/>
  <c r="M11" i="13"/>
  <c r="J11" i="13"/>
  <c r="I11" i="13"/>
  <c r="H11" i="13"/>
  <c r="G11" i="13"/>
  <c r="P10" i="13"/>
  <c r="K10" i="13"/>
  <c r="J10" i="13"/>
  <c r="I10" i="13"/>
  <c r="H10" i="13"/>
  <c r="G10" i="13"/>
  <c r="P9" i="13"/>
  <c r="S9" i="13" s="1"/>
  <c r="J9" i="13"/>
  <c r="I9" i="13"/>
  <c r="H9" i="13"/>
  <c r="P7" i="13"/>
  <c r="N7" i="13"/>
  <c r="M7" i="13"/>
  <c r="J7" i="13"/>
  <c r="I7" i="13"/>
  <c r="H7" i="13"/>
  <c r="S7" i="13" s="1"/>
  <c r="S6" i="13"/>
  <c r="P6" i="13"/>
  <c r="N6" i="13"/>
  <c r="M6" i="13"/>
  <c r="J6" i="13"/>
  <c r="I6" i="13"/>
  <c r="H6" i="13"/>
  <c r="P5" i="13"/>
  <c r="N5" i="13"/>
  <c r="M5" i="13"/>
  <c r="J5" i="13"/>
  <c r="I5" i="13"/>
  <c r="H5" i="13"/>
  <c r="S5" i="13" s="1"/>
  <c r="P4" i="13"/>
  <c r="S4" i="13" s="1"/>
  <c r="N4" i="13"/>
  <c r="M4" i="13"/>
  <c r="J4" i="13"/>
  <c r="I4" i="13"/>
  <c r="H4" i="13"/>
  <c r="J28" i="13" s="1"/>
  <c r="G4" i="13"/>
  <c r="K21" i="11"/>
  <c r="J21" i="11"/>
  <c r="G21" i="11"/>
  <c r="F21" i="11"/>
  <c r="H20" i="11"/>
  <c r="L20" i="11" s="1"/>
  <c r="O19" i="11"/>
  <c r="H19" i="11"/>
  <c r="O18" i="11"/>
  <c r="H18" i="11"/>
  <c r="O17" i="11"/>
  <c r="H17" i="11"/>
  <c r="O16" i="11"/>
  <c r="H16" i="11"/>
  <c r="O14" i="11"/>
  <c r="L14" i="11"/>
  <c r="E16" i="11" s="1"/>
  <c r="L16" i="11" s="1"/>
  <c r="E17" i="11" s="1"/>
  <c r="L17" i="11" s="1"/>
  <c r="E18" i="11" s="1"/>
  <c r="L18" i="11" s="1"/>
  <c r="E19" i="11" s="1"/>
  <c r="L19" i="11" s="1"/>
  <c r="O13" i="11"/>
  <c r="H13" i="11"/>
  <c r="L13" i="11" s="1"/>
  <c r="O12" i="11"/>
  <c r="H12" i="11"/>
  <c r="O10" i="11"/>
  <c r="I10" i="11"/>
  <c r="H10" i="11"/>
  <c r="O9" i="11"/>
  <c r="H9" i="11"/>
  <c r="O8" i="11"/>
  <c r="O7" i="11"/>
  <c r="H7" i="11"/>
  <c r="O6" i="11"/>
  <c r="I6" i="11"/>
  <c r="H6" i="11"/>
  <c r="H21" i="11" s="1"/>
  <c r="K21" i="10"/>
  <c r="J21" i="10"/>
  <c r="G21" i="10"/>
  <c r="F21" i="10"/>
  <c r="L20" i="10"/>
  <c r="H20" i="10"/>
  <c r="O19" i="10"/>
  <c r="H19" i="10"/>
  <c r="O18" i="10"/>
  <c r="O17" i="10"/>
  <c r="O16" i="10"/>
  <c r="H16" i="10"/>
  <c r="O14" i="10"/>
  <c r="L14" i="10"/>
  <c r="E16" i="10" s="1"/>
  <c r="L16" i="10" s="1"/>
  <c r="E17" i="10" s="1"/>
  <c r="L17" i="10" s="1"/>
  <c r="E18" i="10" s="1"/>
  <c r="L18" i="10" s="1"/>
  <c r="E19" i="10" s="1"/>
  <c r="L19" i="10" s="1"/>
  <c r="O13" i="10"/>
  <c r="L13" i="10"/>
  <c r="H13" i="10"/>
  <c r="O12" i="10"/>
  <c r="H12" i="10"/>
  <c r="O10" i="10"/>
  <c r="H10" i="10"/>
  <c r="O9" i="10"/>
  <c r="O8" i="10"/>
  <c r="O7" i="10"/>
  <c r="H7" i="10"/>
  <c r="O6" i="10"/>
  <c r="I6" i="10"/>
  <c r="H6" i="10"/>
  <c r="K21" i="9"/>
  <c r="J21" i="9"/>
  <c r="H21" i="9"/>
  <c r="G21" i="9"/>
  <c r="F21" i="9"/>
  <c r="H20" i="9"/>
  <c r="L20" i="9" s="1"/>
  <c r="O19" i="9"/>
  <c r="H19" i="9"/>
  <c r="O18" i="9"/>
  <c r="H18" i="9"/>
  <c r="O17" i="9"/>
  <c r="H17" i="9"/>
  <c r="O16" i="9"/>
  <c r="H16" i="9"/>
  <c r="O14" i="9"/>
  <c r="L14" i="9"/>
  <c r="E16" i="9" s="1"/>
  <c r="L16" i="9" s="1"/>
  <c r="E17" i="9" s="1"/>
  <c r="L17" i="9" s="1"/>
  <c r="E18" i="9" s="1"/>
  <c r="L18" i="9" s="1"/>
  <c r="E19" i="9" s="1"/>
  <c r="L19" i="9" s="1"/>
  <c r="O13" i="9"/>
  <c r="L13" i="9"/>
  <c r="H13" i="9"/>
  <c r="O12" i="9"/>
  <c r="H12" i="9"/>
  <c r="O10" i="9"/>
  <c r="O9" i="9"/>
  <c r="O8" i="9"/>
  <c r="I8" i="9"/>
  <c r="H8" i="9"/>
  <c r="O7" i="9"/>
  <c r="H7" i="9"/>
  <c r="O6" i="9"/>
  <c r="I6" i="9"/>
  <c r="H6" i="9"/>
  <c r="L6" i="9" s="1"/>
  <c r="E7" i="9" s="1"/>
  <c r="L7" i="9" s="1"/>
  <c r="E8" i="9" s="1"/>
  <c r="L8" i="9" s="1"/>
  <c r="E9" i="9" s="1"/>
  <c r="L9" i="9" s="1"/>
  <c r="E10" i="9" s="1"/>
  <c r="L10" i="9" s="1"/>
  <c r="E12" i="9" s="1"/>
  <c r="L12" i="9" s="1"/>
  <c r="K21" i="8"/>
  <c r="J21" i="8"/>
  <c r="G21" i="8"/>
  <c r="F21" i="8"/>
  <c r="L20" i="8"/>
  <c r="H20" i="8"/>
  <c r="O19" i="8"/>
  <c r="H19" i="8"/>
  <c r="O18" i="8"/>
  <c r="H18" i="8"/>
  <c r="O17" i="8"/>
  <c r="H17" i="8"/>
  <c r="O16" i="8"/>
  <c r="H16" i="8"/>
  <c r="O14" i="8"/>
  <c r="L14" i="8"/>
  <c r="E16" i="8" s="1"/>
  <c r="L16" i="8" s="1"/>
  <c r="E17" i="8" s="1"/>
  <c r="L17" i="8" s="1"/>
  <c r="E18" i="8" s="1"/>
  <c r="L18" i="8" s="1"/>
  <c r="E19" i="8" s="1"/>
  <c r="L19" i="8" s="1"/>
  <c r="O13" i="8"/>
  <c r="L13" i="8"/>
  <c r="H13" i="8"/>
  <c r="O12" i="8"/>
  <c r="H12" i="8"/>
  <c r="O10" i="8"/>
  <c r="O9" i="8"/>
  <c r="O8" i="8"/>
  <c r="I8" i="8"/>
  <c r="H8" i="8"/>
  <c r="O7" i="8"/>
  <c r="H7" i="8"/>
  <c r="O6" i="8"/>
  <c r="I6" i="8"/>
  <c r="H6" i="8"/>
  <c r="H21" i="8" s="1"/>
  <c r="K21" i="7"/>
  <c r="J21" i="7"/>
  <c r="G21" i="7"/>
  <c r="F21" i="7"/>
  <c r="L20" i="7"/>
  <c r="H20" i="7"/>
  <c r="O19" i="7"/>
  <c r="H19" i="7"/>
  <c r="O18" i="7"/>
  <c r="H18" i="7"/>
  <c r="O17" i="7"/>
  <c r="H17" i="7"/>
  <c r="O16" i="7"/>
  <c r="H16" i="7"/>
  <c r="O14" i="7"/>
  <c r="L14" i="7"/>
  <c r="E16" i="7" s="1"/>
  <c r="L16" i="7" s="1"/>
  <c r="E17" i="7" s="1"/>
  <c r="L17" i="7" s="1"/>
  <c r="E18" i="7" s="1"/>
  <c r="L18" i="7" s="1"/>
  <c r="E19" i="7" s="1"/>
  <c r="L19" i="7" s="1"/>
  <c r="O13" i="7"/>
  <c r="H13" i="7"/>
  <c r="L13" i="7" s="1"/>
  <c r="O12" i="7"/>
  <c r="H12" i="7"/>
  <c r="O10" i="7"/>
  <c r="H10" i="7"/>
  <c r="O9" i="7"/>
  <c r="O8" i="7"/>
  <c r="I8" i="7"/>
  <c r="H8" i="7"/>
  <c r="O7" i="7"/>
  <c r="H7" i="7"/>
  <c r="O6" i="7"/>
  <c r="H6" i="7"/>
  <c r="H21" i="7" s="1"/>
  <c r="K21" i="6"/>
  <c r="J21" i="6"/>
  <c r="G21" i="6"/>
  <c r="F21" i="6"/>
  <c r="L20" i="6"/>
  <c r="H20" i="6"/>
  <c r="O19" i="6"/>
  <c r="H19" i="6"/>
  <c r="O18" i="6"/>
  <c r="H18" i="6"/>
  <c r="O17" i="6"/>
  <c r="H17" i="6"/>
  <c r="O16" i="6"/>
  <c r="H16" i="6"/>
  <c r="O14" i="6"/>
  <c r="L14" i="6"/>
  <c r="E16" i="6" s="1"/>
  <c r="L16" i="6" s="1"/>
  <c r="E17" i="6" s="1"/>
  <c r="L17" i="6" s="1"/>
  <c r="E18" i="6" s="1"/>
  <c r="L18" i="6" s="1"/>
  <c r="E19" i="6" s="1"/>
  <c r="L19" i="6" s="1"/>
  <c r="O13" i="6"/>
  <c r="H13" i="6"/>
  <c r="L13" i="6" s="1"/>
  <c r="O12" i="6"/>
  <c r="H12" i="6"/>
  <c r="O10" i="6"/>
  <c r="H10" i="6"/>
  <c r="O9" i="6"/>
  <c r="H9" i="6"/>
  <c r="O8" i="6"/>
  <c r="H8" i="6"/>
  <c r="O7" i="6"/>
  <c r="H7" i="6"/>
  <c r="O6" i="6"/>
  <c r="L6" i="6"/>
  <c r="E7" i="6" s="1"/>
  <c r="L7" i="6" s="1"/>
  <c r="E8" i="6" s="1"/>
  <c r="L8" i="6" s="1"/>
  <c r="E9" i="6" s="1"/>
  <c r="L9" i="6" s="1"/>
  <c r="E10" i="6" s="1"/>
  <c r="L10" i="6" s="1"/>
  <c r="E12" i="6" s="1"/>
  <c r="L12" i="6" s="1"/>
  <c r="I6" i="6"/>
  <c r="H6" i="6"/>
  <c r="H21" i="6" s="1"/>
  <c r="K21" i="5"/>
  <c r="J21" i="5"/>
  <c r="G21" i="5"/>
  <c r="F21" i="5"/>
  <c r="L20" i="5"/>
  <c r="H20" i="5"/>
  <c r="O19" i="5"/>
  <c r="H19" i="5"/>
  <c r="O18" i="5"/>
  <c r="H18" i="5"/>
  <c r="O17" i="5"/>
  <c r="H17" i="5"/>
  <c r="O16" i="5"/>
  <c r="H16" i="5"/>
  <c r="E16" i="5"/>
  <c r="L16" i="5" s="1"/>
  <c r="E17" i="5" s="1"/>
  <c r="L17" i="5" s="1"/>
  <c r="E18" i="5" s="1"/>
  <c r="L18" i="5" s="1"/>
  <c r="E19" i="5" s="1"/>
  <c r="L19" i="5" s="1"/>
  <c r="O14" i="5"/>
  <c r="L14" i="5"/>
  <c r="O13" i="5"/>
  <c r="L13" i="5"/>
  <c r="H13" i="5"/>
  <c r="O12" i="5"/>
  <c r="H12" i="5"/>
  <c r="O10" i="5"/>
  <c r="H10" i="5"/>
  <c r="O9" i="5"/>
  <c r="I9" i="5"/>
  <c r="H9" i="5"/>
  <c r="O8" i="5"/>
  <c r="H8" i="5"/>
  <c r="O7" i="5"/>
  <c r="H7" i="5"/>
  <c r="O6" i="5"/>
  <c r="I6" i="5"/>
  <c r="L6" i="5" s="1"/>
  <c r="E7" i="5" s="1"/>
  <c r="L7" i="5" s="1"/>
  <c r="E8" i="5" s="1"/>
  <c r="L8" i="5" s="1"/>
  <c r="E9" i="5" s="1"/>
  <c r="L9" i="5" s="1"/>
  <c r="E10" i="5" s="1"/>
  <c r="L10" i="5" s="1"/>
  <c r="E12" i="5" s="1"/>
  <c r="L12" i="5" s="1"/>
  <c r="H6" i="5"/>
  <c r="H21" i="5" s="1"/>
  <c r="K21" i="4"/>
  <c r="J21" i="4"/>
  <c r="G21" i="4"/>
  <c r="F21" i="4"/>
  <c r="H20" i="4"/>
  <c r="L20" i="4" s="1"/>
  <c r="O19" i="4"/>
  <c r="H19" i="4"/>
  <c r="O18" i="4"/>
  <c r="H18" i="4"/>
  <c r="O17" i="4"/>
  <c r="H17" i="4"/>
  <c r="O16" i="4"/>
  <c r="H16" i="4"/>
  <c r="E16" i="4"/>
  <c r="L16" i="4" s="1"/>
  <c r="E17" i="4" s="1"/>
  <c r="L17" i="4" s="1"/>
  <c r="E18" i="4" s="1"/>
  <c r="L18" i="4" s="1"/>
  <c r="E19" i="4" s="1"/>
  <c r="L19" i="4" s="1"/>
  <c r="O14" i="4"/>
  <c r="L14" i="4"/>
  <c r="O13" i="4"/>
  <c r="L13" i="4"/>
  <c r="H13" i="4"/>
  <c r="O12" i="4"/>
  <c r="H12" i="4"/>
  <c r="O10" i="4"/>
  <c r="H10" i="4"/>
  <c r="O9" i="4"/>
  <c r="I9" i="4"/>
  <c r="H9" i="4"/>
  <c r="O8" i="4"/>
  <c r="H8" i="4"/>
  <c r="O7" i="4"/>
  <c r="H7" i="4"/>
  <c r="H21" i="4" s="1"/>
  <c r="O6" i="4"/>
  <c r="I6" i="4"/>
  <c r="H6" i="4"/>
  <c r="L6" i="4" s="1"/>
  <c r="E7" i="4" s="1"/>
  <c r="L7" i="4" s="1"/>
  <c r="E8" i="4" s="1"/>
  <c r="L8" i="4" s="1"/>
  <c r="E9" i="4" s="1"/>
  <c r="L9" i="4" s="1"/>
  <c r="E10" i="4" s="1"/>
  <c r="L10" i="4" s="1"/>
  <c r="E12" i="4" s="1"/>
  <c r="L12" i="4" s="1"/>
  <c r="X37" i="3"/>
  <c r="W37" i="3"/>
  <c r="V37" i="3"/>
  <c r="U37" i="3"/>
  <c r="T37" i="3"/>
  <c r="T35" i="3"/>
  <c r="T38" i="3" s="1"/>
  <c r="X34" i="3"/>
  <c r="W34" i="3"/>
  <c r="V34" i="3"/>
  <c r="U34" i="3"/>
  <c r="T34" i="3"/>
  <c r="K25" i="3"/>
  <c r="J25" i="3"/>
  <c r="G25" i="3"/>
  <c r="F25" i="3"/>
  <c r="O24" i="3"/>
  <c r="H24" i="3"/>
  <c r="O23" i="3"/>
  <c r="H23" i="3"/>
  <c r="O22" i="3"/>
  <c r="H22" i="3"/>
  <c r="O21" i="3"/>
  <c r="H21" i="3"/>
  <c r="O19" i="3"/>
  <c r="H19" i="3"/>
  <c r="E19" i="3"/>
  <c r="L19" i="3" s="1"/>
  <c r="E21" i="3" s="1"/>
  <c r="L21" i="3" s="1"/>
  <c r="E22" i="3" s="1"/>
  <c r="L22" i="3" s="1"/>
  <c r="E23" i="3" s="1"/>
  <c r="L23" i="3" s="1"/>
  <c r="E24" i="3" s="1"/>
  <c r="L24" i="3" s="1"/>
  <c r="O18" i="3"/>
  <c r="L18" i="3"/>
  <c r="O17" i="3"/>
  <c r="H17" i="3"/>
  <c r="O16" i="3"/>
  <c r="H16" i="3"/>
  <c r="O14" i="3"/>
  <c r="H14" i="3"/>
  <c r="O13" i="3"/>
  <c r="O12" i="3"/>
  <c r="H12" i="3"/>
  <c r="O11" i="3"/>
  <c r="H11" i="3"/>
  <c r="O10" i="3"/>
  <c r="O9" i="3"/>
  <c r="H9" i="3"/>
  <c r="O8" i="3"/>
  <c r="H8" i="3"/>
  <c r="O7" i="3"/>
  <c r="H7" i="3"/>
  <c r="O6" i="3"/>
  <c r="I6" i="3"/>
  <c r="H6" i="3"/>
  <c r="L6" i="3" s="1"/>
  <c r="E7" i="3" s="1"/>
  <c r="L7" i="3" s="1"/>
  <c r="X35" i="2"/>
  <c r="W35" i="2"/>
  <c r="V35" i="2"/>
  <c r="U35" i="2"/>
  <c r="T35" i="2"/>
  <c r="X32" i="2"/>
  <c r="W32" i="2"/>
  <c r="V32" i="2"/>
  <c r="U32" i="2"/>
  <c r="T32" i="2"/>
  <c r="X29" i="2"/>
  <c r="W29" i="2"/>
  <c r="V29" i="2"/>
  <c r="U29" i="2"/>
  <c r="T29" i="2"/>
  <c r="K20" i="2"/>
  <c r="F25" i="35" s="1"/>
  <c r="G25" i="35" s="1"/>
  <c r="G27" i="35" s="1"/>
  <c r="J20" i="2"/>
  <c r="G20" i="2"/>
  <c r="F20" i="2"/>
  <c r="O19" i="2"/>
  <c r="H19" i="2"/>
  <c r="N17" i="13" s="1"/>
  <c r="H18" i="2"/>
  <c r="H17" i="2"/>
  <c r="H16" i="2"/>
  <c r="H14" i="2"/>
  <c r="H13" i="2"/>
  <c r="L13" i="2" s="1"/>
  <c r="H12" i="2"/>
  <c r="H11" i="2"/>
  <c r="N9" i="13" s="1"/>
  <c r="O9" i="2"/>
  <c r="H9" i="2"/>
  <c r="O8" i="2"/>
  <c r="H8" i="2"/>
  <c r="O7" i="2"/>
  <c r="H7" i="2"/>
  <c r="I6" i="2"/>
  <c r="I3" i="31" s="1"/>
  <c r="H6" i="2"/>
  <c r="J10" i="29" l="1"/>
  <c r="M15" i="14"/>
  <c r="K11" i="13"/>
  <c r="E14" i="2"/>
  <c r="K10" i="15"/>
  <c r="E8" i="3"/>
  <c r="L8" i="3" s="1"/>
  <c r="E9" i="3"/>
  <c r="L9" i="3" s="1"/>
  <c r="H21" i="10"/>
  <c r="N17" i="25"/>
  <c r="P15" i="25"/>
  <c r="G9" i="26"/>
  <c r="N9" i="26" s="1"/>
  <c r="P8" i="26"/>
  <c r="G28" i="35"/>
  <c r="N14" i="13"/>
  <c r="L6" i="2"/>
  <c r="H20" i="2"/>
  <c r="L6" i="10"/>
  <c r="E7" i="10" s="1"/>
  <c r="L7" i="10" s="1"/>
  <c r="E8" i="10" s="1"/>
  <c r="L8" i="10" s="1"/>
  <c r="E9" i="10" s="1"/>
  <c r="L9" i="10" s="1"/>
  <c r="E10" i="10" s="1"/>
  <c r="L10" i="10" s="1"/>
  <c r="E12" i="10" s="1"/>
  <c r="L12" i="10" s="1"/>
  <c r="K26" i="16"/>
  <c r="L26" i="16" s="1"/>
  <c r="T30" i="2"/>
  <c r="T33" i="2" s="1"/>
  <c r="H25" i="3"/>
  <c r="L6" i="7"/>
  <c r="E7" i="7" s="1"/>
  <c r="L7" i="7" s="1"/>
  <c r="E8" i="7" s="1"/>
  <c r="L8" i="7" s="1"/>
  <c r="E9" i="7" s="1"/>
  <c r="L9" i="7" s="1"/>
  <c r="E10" i="7" s="1"/>
  <c r="L10" i="7" s="1"/>
  <c r="E12" i="7" s="1"/>
  <c r="L12" i="7" s="1"/>
  <c r="L6" i="11"/>
  <c r="E7" i="11" s="1"/>
  <c r="L7" i="11" s="1"/>
  <c r="E8" i="11" s="1"/>
  <c r="L8" i="11" s="1"/>
  <c r="E9" i="11" s="1"/>
  <c r="L9" i="11" s="1"/>
  <c r="E10" i="11" s="1"/>
  <c r="L10" i="11" s="1"/>
  <c r="E12" i="11" s="1"/>
  <c r="L12" i="11" s="1"/>
  <c r="L6" i="8"/>
  <c r="E7" i="8" s="1"/>
  <c r="L7" i="8" s="1"/>
  <c r="E8" i="8" s="1"/>
  <c r="L8" i="8" s="1"/>
  <c r="E9" i="8" s="1"/>
  <c r="L9" i="8" s="1"/>
  <c r="E10" i="8" s="1"/>
  <c r="L10" i="8" s="1"/>
  <c r="E12" i="8" s="1"/>
  <c r="L12" i="8" s="1"/>
  <c r="N10" i="13"/>
  <c r="N18" i="13" s="1"/>
  <c r="N19" i="13" s="1"/>
  <c r="G4" i="25"/>
  <c r="N4" i="25" s="1"/>
  <c r="P3" i="25"/>
  <c r="P21" i="26"/>
  <c r="H18" i="13"/>
  <c r="N12" i="13"/>
  <c r="N10" i="25"/>
  <c r="K27" i="25"/>
  <c r="K25" i="26"/>
  <c r="K24" i="26"/>
  <c r="P14" i="26"/>
  <c r="N15" i="26"/>
  <c r="S10" i="13"/>
  <c r="S18" i="13" s="1"/>
  <c r="S19" i="13" s="1"/>
  <c r="J31" i="13"/>
  <c r="J29" i="13"/>
  <c r="P23" i="25"/>
  <c r="G24" i="25"/>
  <c r="N24" i="25" s="1"/>
  <c r="P24" i="25" s="1"/>
  <c r="D6" i="35"/>
  <c r="G7" i="35" s="1"/>
  <c r="G5" i="35"/>
  <c r="G6" i="26"/>
  <c r="N6" i="26" s="1"/>
  <c r="P4" i="26"/>
  <c r="I72" i="35"/>
  <c r="J30" i="13"/>
  <c r="P3" i="26"/>
  <c r="I22" i="19"/>
  <c r="J32" i="13"/>
  <c r="L14" i="2" l="1"/>
  <c r="G12" i="13"/>
  <c r="P10" i="25"/>
  <c r="G11" i="25"/>
  <c r="N11" i="25" s="1"/>
  <c r="G11" i="26"/>
  <c r="N11" i="26" s="1"/>
  <c r="P9" i="26"/>
  <c r="G18" i="25"/>
  <c r="N18" i="25" s="1"/>
  <c r="P17" i="25"/>
  <c r="P15" i="26"/>
  <c r="G17" i="26"/>
  <c r="N17" i="26" s="1"/>
  <c r="G6" i="25"/>
  <c r="N6" i="25" s="1"/>
  <c r="P4" i="25"/>
  <c r="K4" i="13"/>
  <c r="J3" i="31"/>
  <c r="L20" i="38"/>
  <c r="O9" i="17"/>
  <c r="K6" i="15"/>
  <c r="M10" i="14"/>
  <c r="E7" i="2"/>
  <c r="E12" i="3"/>
  <c r="L12" i="3" s="1"/>
  <c r="E14" i="3" s="1"/>
  <c r="L14" i="3" s="1"/>
  <c r="E11" i="3"/>
  <c r="L11" i="3" s="1"/>
  <c r="E16" i="3" s="1"/>
  <c r="L16" i="3" s="1"/>
  <c r="M16" i="3" s="1"/>
  <c r="G8" i="35"/>
  <c r="G18" i="26" l="1"/>
  <c r="N18" i="26" s="1"/>
  <c r="P17" i="26"/>
  <c r="E16" i="2"/>
  <c r="L28" i="38"/>
  <c r="O38" i="17"/>
  <c r="J10" i="31"/>
  <c r="K12" i="13"/>
  <c r="P11" i="26"/>
  <c r="G12" i="26"/>
  <c r="N12" i="26" s="1"/>
  <c r="G12" i="25"/>
  <c r="N12" i="25" s="1"/>
  <c r="P11" i="25"/>
  <c r="G20" i="25"/>
  <c r="N20" i="25" s="1"/>
  <c r="P18" i="25"/>
  <c r="E50" i="35"/>
  <c r="E6" i="35"/>
  <c r="L7" i="2"/>
  <c r="G5" i="13"/>
  <c r="G13" i="25" l="1"/>
  <c r="N13" i="25" s="1"/>
  <c r="P12" i="25"/>
  <c r="P20" i="25"/>
  <c r="G21" i="25"/>
  <c r="N21" i="25" s="1"/>
  <c r="P21" i="25" s="1"/>
  <c r="G14" i="13"/>
  <c r="L16" i="2"/>
  <c r="J4" i="29"/>
  <c r="N7" i="24"/>
  <c r="O34" i="17"/>
  <c r="K5" i="13"/>
  <c r="E8" i="2"/>
  <c r="G19" i="26"/>
  <c r="N19" i="26" s="1"/>
  <c r="P19" i="26" s="1"/>
  <c r="P18" i="26"/>
  <c r="G6" i="13" l="1"/>
  <c r="L8" i="2"/>
  <c r="K14" i="13"/>
  <c r="E17" i="2"/>
  <c r="M11" i="14" l="1"/>
  <c r="O10" i="17"/>
  <c r="J5" i="31"/>
  <c r="K6" i="13"/>
  <c r="E9" i="2"/>
  <c r="K8" i="15"/>
  <c r="E20" i="35"/>
  <c r="G15" i="13"/>
  <c r="L17" i="2"/>
  <c r="L9" i="2" l="1"/>
  <c r="G7" i="13"/>
  <c r="K15" i="13"/>
  <c r="E18" i="2"/>
  <c r="E22" i="35" l="1"/>
  <c r="L18" i="2"/>
  <c r="G16" i="13"/>
  <c r="K7" i="13"/>
  <c r="E11" i="2"/>
  <c r="N13" i="24" l="1"/>
  <c r="K12" i="15"/>
  <c r="E19" i="2"/>
  <c r="M18" i="14"/>
  <c r="K16" i="13"/>
  <c r="L11" i="2"/>
  <c r="G9" i="13"/>
  <c r="J9" i="31" l="1"/>
  <c r="O13" i="17"/>
  <c r="K9" i="13"/>
  <c r="N11" i="24"/>
  <c r="K9" i="15"/>
  <c r="M14" i="14"/>
  <c r="M11" i="2"/>
  <c r="G17" i="13"/>
  <c r="L19" i="2"/>
  <c r="K17" i="13" l="1"/>
  <c r="M9" i="15"/>
  <c r="O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9" authorId="0" shapeId="0" xr:uid="{00000000-0006-0000-0100-000002000000}">
      <text>
        <r>
          <rPr>
            <sz val="11"/>
            <color rgb="FF000000"/>
            <rFont val="Calibri"/>
            <family val="2"/>
            <scheme val="minor"/>
          </rPr>
          <t>======
ID#AAABJbP8dxE
Marie-Philip Roy-Lasselle    (2024-03-18 14:52:43)
si ça se passe bien, repos de MP dans le PC mobile</t>
        </r>
      </text>
    </comment>
    <comment ref="AB12" authorId="0" shapeId="0" xr:uid="{00000000-0006-0000-0100-000001000000}">
      <text>
        <r>
          <rPr>
            <sz val="11"/>
            <color rgb="FF000000"/>
            <rFont val="Calibri"/>
            <family val="2"/>
            <scheme val="minor"/>
          </rPr>
          <t>======
ID#AAABJbP8dxI
Marie-Philip Roy-Lasselle    (2024-03-18 14:53:09)
Dans la base de coordination</t>
        </r>
      </text>
    </comment>
    <comment ref="AC12" authorId="0" shapeId="0" xr:uid="{00000000-0006-0000-0100-000003000000}">
      <text>
        <r>
          <rPr>
            <sz val="11"/>
            <color rgb="FF000000"/>
            <rFont val="Calibri"/>
            <family val="2"/>
            <scheme val="minor"/>
          </rPr>
          <t>======
ID#AAABJbP8a7Q
Marie-Philip Roy-Lasselle    (2024-03-18 14:51:26)
Dodo dès le retour de La Boucle jusqu'à 21h : 13h à 21h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UnZkoWRMtNjTIj/gFEVv8+vYo7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" authorId="0" shapeId="0" xr:uid="{00000000-0006-0000-0300-000009000000}">
      <text>
        <r>
          <rPr>
            <sz val="11"/>
            <color rgb="FF000000"/>
            <rFont val="Calibri"/>
            <family val="2"/>
            <scheme val="minor"/>
          </rPr>
          <t>======
ID#AAAA_Bf4cpw
Vicky Ducharme    (2023-10-25 15:08:16)
au MSA</t>
        </r>
      </text>
    </comment>
    <comment ref="E9" authorId="0" shapeId="0" xr:uid="{00000000-0006-0000-0300-000008000000}">
      <text>
        <r>
          <rPr>
            <sz val="11"/>
            <color rgb="FF000000"/>
            <rFont val="Calibri"/>
            <family val="2"/>
            <scheme val="minor"/>
          </rPr>
          <t>======
ID#AAAA_Bf4cp0
Vicky Ducharme    (2023-10-25 15:09:48)
du MSA</t>
        </r>
      </text>
    </comment>
    <comment ref="E10" authorId="0" shapeId="0" xr:uid="{00000000-0006-0000-0300-000007000000}">
      <text>
        <r>
          <rPr>
            <sz val="11"/>
            <color rgb="FF000000"/>
            <rFont val="Calibri"/>
            <family val="2"/>
            <scheme val="minor"/>
          </rPr>
          <t>======
ID#AAAA_Bf4cp8
Vicky Ducharme    (2023-10-25 15:13:05)
Début fermeture pont de Québec : potentiel</t>
        </r>
      </text>
    </comment>
    <comment ref="C12" authorId="0" shapeId="0" xr:uid="{00000000-0006-0000-0300-000002000000}">
      <text>
        <r>
          <rPr>
            <sz val="11"/>
            <color rgb="FF000000"/>
            <rFont val="Calibri"/>
            <family val="2"/>
            <scheme val="minor"/>
          </rPr>
          <t>======
ID#AAAA9kHXgQ4
Clemence Chateauvert    (2023-11-06 15:36:36)
Horaire des derniers traversier = 00h30, 1h30 et 2h20</t>
        </r>
      </text>
    </comment>
    <comment ref="I12" authorId="0" shapeId="0" xr:uid="{00000000-0006-0000-0300-000001000000}">
      <text>
        <r>
          <rPr>
            <sz val="11"/>
            <color rgb="FF000000"/>
            <rFont val="Calibri"/>
            <family val="2"/>
            <scheme val="minor"/>
          </rPr>
          <t>======
ID#AAAA-n5q-lc
Clemence Chateauvert    (2023-11-07 20:00:24)
Il faudra ajuster en fonction du 12 min de traversier + selon l'heure de départ du traversier</t>
        </r>
      </text>
    </comment>
    <comment ref="L13" authorId="0" shapeId="0" xr:uid="{00000000-0006-0000-0300-000006000000}">
      <text>
        <r>
          <rPr>
            <sz val="11"/>
            <color rgb="FF000000"/>
            <rFont val="Calibri"/>
            <family val="2"/>
            <scheme val="minor"/>
          </rPr>
          <t>======
ID#AAAA_Bf4cqA
Vicky Ducharme    (2023-10-25 15:13:23)
Fin fermeture pont de Québec</t>
        </r>
      </text>
    </comment>
    <comment ref="C18" authorId="0" shapeId="0" xr:uid="{00000000-0006-0000-0300-000003000000}">
      <text>
        <r>
          <rPr>
            <sz val="11"/>
            <color rgb="FF000000"/>
            <rFont val="Calibri"/>
            <family val="2"/>
            <scheme val="minor"/>
          </rPr>
          <t>======
ID#AAAA9kHXgQw
Clemence Chateauvert    (2023-11-06 15:28:24)
À déplacer: Tour de l'île d'Orléans en même temps le dimanche
------
ID#AAAA9kHXgQ8
Clemence Chateauvert    (2023-11-06 15:39:44)
peut-être faire un switch Les équerre et île d'orléans? On aurait l'île au coucher du soleil et les équerres de Jour</t>
        </r>
      </text>
    </comment>
    <comment ref="L19" authorId="0" shapeId="0" xr:uid="{00000000-0006-0000-0300-000005000000}">
      <text>
        <r>
          <rPr>
            <sz val="11"/>
            <color rgb="FF000000"/>
            <rFont val="Calibri"/>
            <family val="2"/>
            <scheme val="minor"/>
          </rPr>
          <t>======
ID#AAAA_Bf4cqI
Vicky Ducharme    (2023-10-25 15:25:02)
Arrivée à la base de plein-air</t>
        </r>
      </text>
    </comment>
    <comment ref="E20" authorId="0" shapeId="0" xr:uid="{00000000-0006-0000-0300-000004000000}">
      <text>
        <r>
          <rPr>
            <sz val="11"/>
            <color rgb="FF000000"/>
            <rFont val="Calibri"/>
            <family val="2"/>
            <scheme val="minor"/>
          </rPr>
          <t>======
ID#AAAA_Bf4crU
Clemence Chateauvert    (2023-10-25 19:06:33)
@marie-philip@legdpl.com on veut que ce soit 16h30 ou c'est juste que la cellule n'est pas en calcul auto en ce moment?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pCwWhNajbi6e9ExJ9G2GlSLSP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400-000001000000}">
      <text>
        <r>
          <rPr>
            <sz val="11"/>
            <color rgb="FF000000"/>
            <rFont val="Calibri"/>
            <family val="2"/>
            <scheme val="minor"/>
          </rPr>
          <t>======
ID#AAAA_7J7Kkg
Clemence Chateauvert    (2023-11-07 22:18:45)
Arrivée au traversier à 00:19, prend le traversier de 00:30 + 12 min de traverse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wOyZKHeSF+pH7ZoKPwipS9s+aDA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8" authorId="0" shapeId="0" xr:uid="{00000000-0006-0000-0500-000004000000}">
      <text>
        <r>
          <rPr>
            <sz val="11"/>
            <color rgb="FF000000"/>
            <rFont val="Calibri"/>
            <family val="2"/>
            <scheme val="minor"/>
          </rPr>
          <t>======
ID#AAABAfABHBE
Clemence Chateauvert    (2023-11-14 21:52:11)
Cyclistes A et B arrivent aux chutes à 15h14. Les Cyclistes B prennent le train de 16h et les cyclistes A poursuivent leur route
------
ID#AAABAonQEp8
Clemence Chateauvert    (2023-11-15 19:38:56)
+ 2 RAVIT'EAU</t>
        </r>
      </text>
    </comment>
    <comment ref="L8" authorId="0" shapeId="0" xr:uid="{00000000-0006-0000-0500-000001000000}">
      <text>
        <r>
          <rPr>
            <sz val="11"/>
            <color rgb="FF000000"/>
            <rFont val="Calibri"/>
            <family val="2"/>
            <scheme val="minor"/>
          </rPr>
          <t>======
ID#AAABAfABHBY
Clemence Chateauvert    (2023-11-14 21:58:47)
Les cyclistes B arrivent en train à 18h30 et prennent le départ en vélo de 19h30. Les Cyclistes A embarquent et quittent en train à 20h</t>
        </r>
      </text>
    </comment>
    <comment ref="L9" authorId="0" shapeId="0" xr:uid="{00000000-0006-0000-0500-000003000000}">
      <text>
        <r>
          <rPr>
            <sz val="11"/>
            <color rgb="FF000000"/>
            <rFont val="Calibri"/>
            <family val="2"/>
            <scheme val="minor"/>
          </rPr>
          <t>======
ID#AAABAfABHBM
Clemence Chateauvert    (2023-11-14 21:54:35)
Les cyclistes A arrivent en train aux chutes à 22h30, récupèrent leur vélo et son près à prendre le départ avec la gang B qui arrivent en vélo à 23h16
------
ID#AAABAfABHBQ
Clemence Chateauvert    (2023-11-14 21:55:25)
Ils arrivent à UL tous ensembles à 00:33</t>
        </r>
      </text>
    </comment>
    <comment ref="C10" authorId="0" shapeId="0" xr:uid="{00000000-0006-0000-0500-000002000000}">
      <text>
        <r>
          <rPr>
            <sz val="11"/>
            <color rgb="FF000000"/>
            <rFont val="Calibri"/>
            <family val="2"/>
            <scheme val="minor"/>
          </rPr>
          <t>======
ID#AAABAfABHBU
Clemence Chateauvert    (2023-11-14 21:56:32)
À remplacer vu le parcours de la Boucle...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i4hc1NFH3hOVIqlQb2Obzny0d5Q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6" authorId="0" shapeId="0" xr:uid="{00000000-0006-0000-0600-000006000000}">
      <text>
        <r>
          <rPr>
            <sz val="11"/>
            <color rgb="FF000000"/>
            <rFont val="Calibri"/>
            <family val="2"/>
            <scheme val="minor"/>
          </rPr>
          <t>======
ID#AAAA-uqzbI8
Clemence Chateauvert    (2023-11-14 12:09:46)
arrivée à la gare à 8:18, dépose les cyclistes qui prennent le train à 9h</t>
        </r>
      </text>
    </comment>
    <comment ref="L6" authorId="0" shapeId="0" xr:uid="{00000000-0006-0000-0600-000003000000}">
      <text>
        <r>
          <rPr>
            <sz val="11"/>
            <color rgb="FF000000"/>
            <rFont val="Calibri"/>
            <family val="2"/>
            <scheme val="minor"/>
          </rPr>
          <t>======
ID#AAAA-uqzbJU
Clemence Chateauvert    (2023-11-14 12:26:28)
Ces cyclistes devront attendre le train de 14h30 et arriveront aux chutes montmorency vers 16h</t>
        </r>
      </text>
    </comment>
    <comment ref="C7" authorId="0" shapeId="0" xr:uid="{00000000-0006-0000-0600-000004000000}">
      <text>
        <r>
          <rPr>
            <sz val="11"/>
            <color rgb="FF000000"/>
            <rFont val="Calibri"/>
            <family val="2"/>
            <scheme val="minor"/>
          </rPr>
          <t>======
ID#AAAA-uqzbJQ
Clemence Chateauvert    (2023-11-14 12:25:37)
Si on respecte les heures, seul endroit où on peut le placer comme ça dure toute la journée, donc pas de 1ère étape tous ensembles</t>
        </r>
      </text>
    </comment>
    <comment ref="E7" authorId="0" shapeId="0" xr:uid="{00000000-0006-0000-0600-000005000000}">
      <text>
        <r>
          <rPr>
            <sz val="11"/>
            <color rgb="FF000000"/>
            <rFont val="Calibri"/>
            <family val="2"/>
            <scheme val="minor"/>
          </rPr>
          <t>======
ID#AAAA-uqzbJA
Clemence Chateauvert    (2023-11-14 12:14:01)
ces cyclistes sont arrivée à BSP par le train à 11h30</t>
        </r>
      </text>
    </comment>
    <comment ref="I7" authorId="0" shapeId="0" xr:uid="{00000000-0006-0000-0600-000002000000}">
      <text>
        <r>
          <rPr>
            <sz val="11"/>
            <color rgb="FF000000"/>
            <rFont val="Calibri"/>
            <family val="2"/>
            <scheme val="minor"/>
          </rPr>
          <t>======
ID#AAAA-uqzbJY
Clemence Chateauvert    (2023-11-14 12:29:55)
arrivée à la gare des chutes vers 16h35, ramasse la gang qui sont arrivés en train à 16h et reviennent à UL</t>
        </r>
      </text>
    </comment>
    <comment ref="E12" authorId="0" shapeId="0" xr:uid="{00000000-0006-0000-0600-000001000000}">
      <text>
        <r>
          <rPr>
            <sz val="11"/>
            <color rgb="FF000000"/>
            <rFont val="Calibri"/>
            <family val="2"/>
            <scheme val="minor"/>
          </rPr>
          <t>======
ID#AAAA-uqzbJo
Clemence Chateauvert    (2023-11-14 12:43:48)
arrivée 10 min avant le dernier traversier de 2h20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Ul7x5I39ztSn5xpaEqsX4Eerjcg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700-000001000000}">
      <text>
        <r>
          <rPr>
            <sz val="11"/>
            <color rgb="FF000000"/>
            <rFont val="Calibri"/>
            <family val="2"/>
            <scheme val="minor"/>
          </rPr>
          <t>======
ID#AAAA_7J7Kkk
Clemence Chateauvert    (2023-11-07 22:22:03)
arrivée au traversier à 1:12, prend traversier de 1:30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2ufAVfASGkF9fknzIdHEn7CRx8g=="/>
    </ext>
  </extL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800-000001000000}">
      <text>
        <r>
          <rPr>
            <sz val="11"/>
            <color rgb="FF000000"/>
            <rFont val="Calibri"/>
            <family val="2"/>
            <scheme val="minor"/>
          </rPr>
          <t>======
ID#AAAA_7J7Kko
Clemence Chateauvert    (2023-11-07 22:55:41)
arrivée à 1:13, traversier de 1:30 + 12 min de traversée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qblgR6yfhVFySBDqXU97P1wspDA=="/>
    </ext>
  </extLst>
</comments>
</file>

<file path=xl/sharedStrings.xml><?xml version="1.0" encoding="utf-8"?>
<sst xmlns="http://schemas.openxmlformats.org/spreadsheetml/2006/main" count="3361" uniqueCount="1022">
  <si>
    <t xml:space="preserve">Horaire des cyclistes  </t>
  </si>
  <si>
    <t xml:space="preserve">DATES </t>
  </si>
  <si>
    <t xml:space="preserve">DÉPART  / ARRIVÉE </t>
  </si>
  <si>
    <t xml:space="preserve">Université Laval Rue des Sciences humaines </t>
  </si>
  <si>
    <t xml:space="preserve">ÉQUIPES </t>
  </si>
  <si>
    <t>LEVÉ DU SOLEIL : 5:02</t>
  </si>
  <si>
    <t>COUCHER DU SOLEIL : 20:40</t>
  </si>
  <si>
    <t>Heure</t>
  </si>
  <si>
    <t>Information sur l'étape</t>
  </si>
  <si>
    <t>Nbre de cyclistes</t>
  </si>
  <si>
    <t>Catégorisation</t>
  </si>
  <si>
    <t>Scénario d'équipe</t>
  </si>
  <si>
    <t>Lien RWGPS</t>
  </si>
  <si>
    <t>Étape</t>
  </si>
  <si>
    <t>Date</t>
  </si>
  <si>
    <t>Nom de l'étape</t>
  </si>
  <si>
    <t>Départ</t>
  </si>
  <si>
    <t>Distance</t>
  </si>
  <si>
    <t xml:space="preserve">V  </t>
  </si>
  <si>
    <t>Temps</t>
  </si>
  <si>
    <t>Pause (ravit'eau)</t>
  </si>
  <si>
    <t>Dénivelé 
(+/-)</t>
  </si>
  <si>
    <t>Arrivée</t>
  </si>
  <si>
    <t>Arrêt</t>
  </si>
  <si>
    <t>Par équipe</t>
  </si>
  <si>
    <t>Total</t>
  </si>
  <si>
    <t>Vitesse</t>
  </si>
  <si>
    <t>Denivelé</t>
  </si>
  <si>
    <t>Générale</t>
  </si>
  <si>
    <t>Régions administratives</t>
  </si>
  <si>
    <t>Alt départ (m)</t>
  </si>
  <si>
    <t>Alt Max (m)</t>
  </si>
  <si>
    <t>Ascension (m)</t>
  </si>
  <si>
    <t>Descente (m)</t>
  </si>
  <si>
    <t>Pente max (%)</t>
  </si>
  <si>
    <t>Lien RideWithGPS</t>
  </si>
  <si>
    <t>Horaire 
PC</t>
  </si>
  <si>
    <t>Horaire
QG1</t>
  </si>
  <si>
    <t>Vendredi</t>
  </si>
  <si>
    <t>DODO 4h</t>
  </si>
  <si>
    <t>Ville de Québec</t>
  </si>
  <si>
    <t>Étape1 : Ville de Québec</t>
  </si>
  <si>
    <t>Lien</t>
  </si>
  <si>
    <t>Clem, PP, Cédric</t>
  </si>
  <si>
    <t>André, MP</t>
  </si>
  <si>
    <t>Samedi</t>
  </si>
  <si>
    <t>Clem, PP</t>
  </si>
  <si>
    <t>André, Cédric</t>
  </si>
  <si>
    <t xml:space="preserve">La Boucle </t>
  </si>
  <si>
    <t>MP, Clem</t>
  </si>
  <si>
    <t>Cédric (André vélo)</t>
  </si>
  <si>
    <t xml:space="preserve">Saint-Augustin-de-Desmaures </t>
  </si>
  <si>
    <t xml:space="preserve">St-Nicolas </t>
  </si>
  <si>
    <t>-</t>
  </si>
  <si>
    <t xml:space="preserve">Dimanche </t>
  </si>
  <si>
    <t>Île d'Orléans</t>
  </si>
  <si>
    <t>Tobie, PP</t>
  </si>
  <si>
    <t>Lac Saint-Joseph</t>
  </si>
  <si>
    <t>Tobie, Clem</t>
  </si>
  <si>
    <t>* Cyclistes expérimentés / lumière obligatoire pour chaque cycliste</t>
  </si>
  <si>
    <t xml:space="preserve">Passage du peloton : durée
</t>
  </si>
  <si>
    <t>Ascension</t>
  </si>
  <si>
    <t>à 5 cyclistes (2km de long à 20KM/H : 6 min 
à 2 cyclistes (220m de long à 25KM/H : 45 sec 
à 4 cyclistes (440m de long à 25KM/H : 1min30</t>
  </si>
  <si>
    <t>1&lt;300</t>
  </si>
  <si>
    <t>Etape 1</t>
  </si>
  <si>
    <t>Régulier</t>
  </si>
  <si>
    <t>2&lt;650</t>
  </si>
  <si>
    <t>Etape 2</t>
  </si>
  <si>
    <t>Intermédiare</t>
  </si>
  <si>
    <t>1 cycliste = 7pi x 2pi</t>
  </si>
  <si>
    <t>3&lt;=28</t>
  </si>
  <si>
    <t>3&lt;800</t>
  </si>
  <si>
    <t>Etape 3</t>
  </si>
  <si>
    <t>Aguerri</t>
  </si>
  <si>
    <t>Longueur des véhicules :
tête : 230 pi ou 70 m
queue : 245 pi ou 75 m</t>
  </si>
  <si>
    <t>4&gt;=30</t>
  </si>
  <si>
    <t>Etape 4</t>
  </si>
  <si>
    <t>Expert</t>
  </si>
  <si>
    <t xml:space="preserve">Longueur convoi totale à 2 cyclistes: </t>
  </si>
  <si>
    <t>Ravit'eau étapes de plus de 65 km</t>
  </si>
  <si>
    <t>14 au 16 juin 2024</t>
  </si>
  <si>
    <t>MAJ: 23 avril 2024</t>
  </si>
  <si>
    <t xml:space="preserve">PC MOBILE </t>
  </si>
  <si>
    <t>Positif</t>
  </si>
  <si>
    <t>Negatif</t>
  </si>
  <si>
    <t>A</t>
  </si>
  <si>
    <t>B</t>
  </si>
  <si>
    <t>C</t>
  </si>
  <si>
    <t>D</t>
  </si>
  <si>
    <t>E</t>
  </si>
  <si>
    <t>chef convoi</t>
  </si>
  <si>
    <t>Clem</t>
  </si>
  <si>
    <t xml:space="preserve">MP </t>
  </si>
  <si>
    <t>Fred</t>
  </si>
  <si>
    <t>Andre</t>
  </si>
  <si>
    <t>Cap-Tourmente</t>
  </si>
  <si>
    <t>Étape 2 : Cap-Tourmente</t>
  </si>
  <si>
    <t xml:space="preserve">Cedric </t>
  </si>
  <si>
    <t>Saint-Augustin-de-Desmaures</t>
  </si>
  <si>
    <t>Étape 3 : Saint-Augustin-de-Desmaures</t>
  </si>
  <si>
    <t>Pont-Rouge</t>
  </si>
  <si>
    <t>Étape 4 : Pont-Rouge</t>
  </si>
  <si>
    <t>Rivière Chaudière</t>
  </si>
  <si>
    <t>Étape 5 : Rivière Chaudière</t>
  </si>
  <si>
    <t xml:space="preserve">Étape 6 : La Boucle </t>
  </si>
  <si>
    <t>Étape 7: Île d'Orléans</t>
  </si>
  <si>
    <t>Vallée de la Jacques-Cartier</t>
  </si>
  <si>
    <t>Étape 8 : Vallée de la Jacques-Cartier</t>
  </si>
  <si>
    <t>Lac-Beauport</t>
  </si>
  <si>
    <t>Étape 9: Lac-Beauport</t>
  </si>
  <si>
    <t>Les équerres</t>
  </si>
  <si>
    <t>Étape 10: Les équerres</t>
  </si>
  <si>
    <t>Sainte-Catherine-de-la-Jacques-Cartier</t>
  </si>
  <si>
    <t>Étape 11: Sainte-Catherine-de-la-Jacques-Cartier</t>
  </si>
  <si>
    <t>Étape finale *</t>
  </si>
  <si>
    <t>Étape 12: Ville de Québec</t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</si>
  <si>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</si>
  <si>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</si>
  <si>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t xml:space="preserve">** Horaire sujet à changement sans préavis </t>
  </si>
  <si>
    <t>Étape 2 : St-Augutin-de-Desmaures</t>
  </si>
  <si>
    <t>Baie-Saint-Paul 1</t>
  </si>
  <si>
    <t>Étape 3 : BSP1</t>
  </si>
  <si>
    <t>UL - Gare Train Qc</t>
  </si>
  <si>
    <t>à vélo</t>
  </si>
  <si>
    <t xml:space="preserve"> Train QC - BSP</t>
  </si>
  <si>
    <t>en train</t>
  </si>
  <si>
    <t>Baie-Saint-Paul 2</t>
  </si>
  <si>
    <t>Étape 4 : BSP 2</t>
  </si>
  <si>
    <t>BSP - Gare Train QC</t>
  </si>
  <si>
    <t>Train BSP - QC</t>
  </si>
  <si>
    <t>Gare Train QC - UL</t>
  </si>
  <si>
    <t>Saint-Lambert-de-Lauzon</t>
  </si>
  <si>
    <t>Étape 5 : Saint-Lambert-de-Lauzon</t>
  </si>
  <si>
    <t>Parc des Laurentides</t>
  </si>
  <si>
    <t>Étape 8 : Parc des Laurentides</t>
  </si>
  <si>
    <t>Étape 12: Sainte-Catherine</t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</si>
  <si>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</si>
  <si>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</si>
  <si>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t>1.Mont Ste-Anne *</t>
  </si>
  <si>
    <t>Étape 3 : Mont Ste-Anne 1</t>
  </si>
  <si>
    <t xml:space="preserve">1.Mont Ste-Anne * </t>
  </si>
  <si>
    <t>Étape 4 : Mont-Ste-Anne 2</t>
  </si>
  <si>
    <t>Étape 5 : St-Nicolas</t>
  </si>
  <si>
    <t>Traversier</t>
  </si>
  <si>
    <t>Étape 6: Traversier Québec-Lévis</t>
  </si>
  <si>
    <t>Étape 7: La Boucle</t>
  </si>
  <si>
    <t>Étape 9: Les équerres</t>
  </si>
  <si>
    <t>Lac Beauport</t>
  </si>
  <si>
    <t>Étape 10: Lac-Beauport</t>
  </si>
  <si>
    <t>Étape 11: Île d'Orléans</t>
  </si>
  <si>
    <t>Étape 12: Lac Saint-Joeph</t>
  </si>
  <si>
    <t>Étape 13: Étape Finale</t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</si>
  <si>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</si>
  <si>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</si>
  <si>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</si>
  <si>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</si>
  <si>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t>BSP 1</t>
  </si>
  <si>
    <t>BSP 2</t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</si>
  <si>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</si>
  <si>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</si>
  <si>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t>BSP avec drop Chutes Montmorency</t>
  </si>
  <si>
    <t>BSP - UL</t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</si>
  <si>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</si>
  <si>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</si>
  <si>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t>Saint-Nicolas</t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</si>
  <si>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</si>
  <si>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</si>
  <si>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</si>
  <si>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</si>
  <si>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</si>
  <si>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</si>
  <si>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r>
      <rPr>
        <sz val="11"/>
        <color theme="1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</si>
  <si>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r>
      <rPr>
        <sz val="11"/>
        <color theme="1"/>
        <rFont val="Roboto"/>
      </rPr>
      <t>4</t>
    </r>
    <r>
      <rPr>
        <sz val="10"/>
        <color rgb="FF000000"/>
        <rFont val="Roboto"/>
      </rPr>
      <t>&gt;=801</t>
    </r>
  </si>
  <si>
    <t>Heure de
départ</t>
  </si>
  <si>
    <t>KM</t>
  </si>
  <si>
    <t>Catégorie</t>
  </si>
  <si>
    <t>Heure
d'arrivée</t>
  </si>
  <si>
    <t>Dénivelé +/-</t>
  </si>
  <si>
    <t>Vendredi 
14 juin</t>
  </si>
  <si>
    <t>Samedi
15 juin</t>
  </si>
  <si>
    <t>La Boucle Vidéotron</t>
  </si>
  <si>
    <t>Dimanche
16 juin</t>
  </si>
  <si>
    <t>Étape finale</t>
  </si>
  <si>
    <t>KM Total</t>
  </si>
  <si>
    <t>Catégorie
d'étape</t>
  </si>
  <si>
    <t>Régulière</t>
  </si>
  <si>
    <t>La catégorie d'étape ne dépend pas uniquement de la vitesse, mais également du dénivelé, de la distance de l'étape et du niveau de fatigue. Choisissez vos étapes en conséquence!</t>
  </si>
  <si>
    <t>Intermédiaire</t>
  </si>
  <si>
    <t>Aguérrie</t>
  </si>
  <si>
    <t>SUJET À CHANGEMENT – TOUTES LES HEURES MENTIONNÉES PEUVENT ÊTRE APPELÉES À CHANGER ET CE, MÊME DURANT L'ÉVÉNEMENT</t>
  </si>
  <si>
    <t>PLANIFICATION D'ÉQUIPE - ÉDITION 2024</t>
  </si>
  <si>
    <t>Nombre de
cyclistes</t>
  </si>
  <si>
    <t>Cycliste
#1</t>
  </si>
  <si>
    <t>Cycliste
#2</t>
  </si>
  <si>
    <t>KM
équipe</t>
  </si>
  <si>
    <t>Ne pas remplir</t>
  </si>
  <si>
    <t>Temps total</t>
  </si>
  <si>
    <t>KM Total équipe</t>
  </si>
  <si>
    <t>Temps moyen</t>
  </si>
  <si>
    <t>Moyenne par membre</t>
  </si>
  <si>
    <t>Nom des cylistes</t>
  </si>
  <si>
    <t>KM 
par cycliste</t>
  </si>
  <si>
    <t>Étapes
par cycliste</t>
  </si>
  <si>
    <t>Équipe A - Montage, stationnement, médical et information (36 personnes) P03 et P04</t>
  </si>
  <si>
    <t>Coordonnatrice site GDPL: Allyson Vallée</t>
  </si>
  <si>
    <t>Chef bénévole site: Valentin Montmaurs</t>
  </si>
  <si>
    <t xml:space="preserve">Chef stationnement: David Leduc </t>
  </si>
  <si>
    <t>Régisseure: Catherine Alepin</t>
  </si>
  <si>
    <t>Adjoint site: Nicolas Amont</t>
  </si>
  <si>
    <t>Chef montage: Yvan Côté</t>
  </si>
  <si>
    <t>Lieu de rassemblement: Aréna Dean Bergeron</t>
  </si>
  <si>
    <t>Arrêts</t>
  </si>
  <si>
    <t>Lieu de l'arrêt</t>
  </si>
  <si>
    <t>Distance km / itinéraire</t>
  </si>
  <si>
    <t>Trajet RWGPS</t>
  </si>
  <si>
    <t>Temps estimé</t>
  </si>
  <si>
    <t>Arrivée sur le site</t>
  </si>
  <si>
    <t>Arrêt du convoi</t>
  </si>
  <si>
    <t>Repas / bénévoles</t>
  </si>
  <si>
    <t>Équipe A</t>
  </si>
  <si>
    <t>Services cyclistes</t>
  </si>
  <si>
    <t>VR</t>
  </si>
  <si>
    <t>Convoi</t>
  </si>
  <si>
    <t>Type</t>
  </si>
  <si>
    <t>Heures suggérées</t>
  </si>
  <si>
    <t>Endroit</t>
  </si>
  <si>
    <t>Notes</t>
  </si>
  <si>
    <t>Saguenay- La Baie / le Palais municipal</t>
  </si>
  <si>
    <t>Souper</t>
  </si>
  <si>
    <t>Palais municipal</t>
  </si>
  <si>
    <t>Pour 5 personnes
Aide au stationnement des VR, donc simple et rapide à manger (Valentin, David et 3 bénévoles de l'équipe A)</t>
  </si>
  <si>
    <t>Déjeuner</t>
  </si>
  <si>
    <t>Aide au stationnement des VR, donc simple et rapide à manger (Valentin seul avec bénévoles du Palais)</t>
  </si>
  <si>
    <t>Dîner</t>
  </si>
  <si>
    <t>12:00 à 14:00</t>
  </si>
  <si>
    <t>Aréna Dean-Bergeron</t>
  </si>
  <si>
    <t>Traiteur repas des bénévoles
récuper les boîtes à lunch souper</t>
  </si>
  <si>
    <t>au choix</t>
  </si>
  <si>
    <t>boîte à lunch récupée au départ</t>
  </si>
  <si>
    <t>Trajet</t>
  </si>
  <si>
    <t>Dodo au Relais du Lac-Beauport : 1084 Bd du Lac, Lac-Beauport, QC G3B 2P9</t>
  </si>
  <si>
    <t>07:15 à 08:15</t>
  </si>
  <si>
    <t>Centre de ski le Relais</t>
  </si>
  <si>
    <t>Traiteur et prévoir collations dans l'autobus, le dîner sera tard</t>
  </si>
  <si>
    <t>13:47 à 14:15</t>
  </si>
  <si>
    <t>École secondaire Louis-Jacques-Casault</t>
  </si>
  <si>
    <t>Traiteur</t>
  </si>
  <si>
    <t>17:30 à 19:30</t>
  </si>
  <si>
    <t>Dodo au dortoirs Victoriaville</t>
  </si>
  <si>
    <t>09:00 à 10:00</t>
  </si>
  <si>
    <t>Colisée Desjardins</t>
  </si>
  <si>
    <t>Tim Hortons
23 Timatin saucisse, 23 Timatin bacon, 4 Tim à 12
À récupérer dès 9h : 90 Blvd. des Bois Francs S, Victoriaville, QC G6P 4S1
(819-752-7642)</t>
  </si>
  <si>
    <t>14:45 à 15:15</t>
  </si>
  <si>
    <t>17:45 à 18:45</t>
  </si>
  <si>
    <t>St-Hubert 
45 économix
En livraison au Colisée à 17h45  (819-357-9226)</t>
  </si>
  <si>
    <t>Dodo à l'hôtel de ville de McMasterville : 255 Boul Constable, McMasterville, QC J3G 6N9</t>
  </si>
  <si>
    <t>6:15 à 7:15</t>
  </si>
  <si>
    <t>Hôtel de ville McMasterville</t>
  </si>
  <si>
    <t>Tim Hortons
23 Timatin saucisse, 23 Timatin bacon, 4 Tim à 12
À récupérer dès 6h30 : 801 Bd Laurier, McMasterville, QC J3G 0K5
(450-446-6882)</t>
  </si>
  <si>
    <t>11:30 à 12:30</t>
  </si>
  <si>
    <t>McMasterville</t>
  </si>
  <si>
    <r>
      <rPr>
        <sz val="9"/>
        <color rgb="FF000000"/>
        <rFont val="Arial"/>
        <family val="2"/>
      </rPr>
      <t xml:space="preserve">Miss Italia
2 pizza végé + 8 pizzas toute garnies
En livraison à 11:30 </t>
    </r>
    <r>
      <rPr>
        <sz val="9"/>
        <color rgb="FF000000"/>
        <rFont val="Arial"/>
        <family val="2"/>
      </rPr>
      <t>à l'hôtel de ville</t>
    </r>
    <r>
      <rPr>
        <sz val="9"/>
        <color rgb="FF000000"/>
        <rFont val="Arial"/>
        <family val="2"/>
      </rPr>
      <t xml:space="preserve">
450-653-7373</t>
    </r>
  </si>
  <si>
    <t>Départ de Varennes à 16h30 (dans l'autobus à 16h00)</t>
  </si>
  <si>
    <t>P6 : Équipe A (50 personnes)</t>
  </si>
  <si>
    <t>Gestion de site: Valentin</t>
  </si>
  <si>
    <t xml:space="preserve">Chef Stationnement: </t>
  </si>
  <si>
    <t xml:space="preserve">Stationnement convoi: </t>
  </si>
  <si>
    <t>Départ : 14:40</t>
  </si>
  <si>
    <t>De : Aréna Dean Bergeron</t>
  </si>
  <si>
    <t>Horaire besoin repas bénévoles</t>
  </si>
  <si>
    <t>Horaire prévu du service</t>
  </si>
  <si>
    <t xml:space="preserve">Responsable animation: </t>
  </si>
  <si>
    <t xml:space="preserve">Chef Montage: </t>
  </si>
  <si>
    <t xml:space="preserve">Ass. Site:  </t>
  </si>
  <si>
    <t>Distance km</t>
  </si>
  <si>
    <t>Laterrière</t>
  </si>
  <si>
    <t>17:00 à 18:00</t>
  </si>
  <si>
    <t>déjeuner</t>
  </si>
  <si>
    <t>Stationnement: 11:00 à 12:00
Montage: 14:00 à 15:00</t>
  </si>
  <si>
    <t>12h15 à 14h15</t>
  </si>
  <si>
    <t>Prévoir collations dans l'autobus pour équipe montage</t>
  </si>
  <si>
    <t>Dodo à Victoriaville</t>
  </si>
  <si>
    <t>Dodo valider par AAAV Victo</t>
  </si>
  <si>
    <t>08:00 à 10:00</t>
  </si>
  <si>
    <t>Orpheline de nourriture</t>
  </si>
  <si>
    <t>13:15 à 14:15</t>
  </si>
  <si>
    <t>En route vers Orford</t>
  </si>
  <si>
    <t xml:space="preserve">Si arrêt dodo à Bromont = 3:15 heures dodo
Il vont arriver à Bromont à 2:45
Il vont partir de Bromont à 6:00 (si 4 heures de montage)
Il vont arriver à McMasterville à 7:00
Si arrêt dodo à Mcmasterville=  heures dodo
Il vont arriver à 3:34
Début montage 7:00 </t>
  </si>
  <si>
    <t>Si dodo Bromont = déjeuner traiteur à manger en route
Si dodo McMasterville = Orphelin de nourriture</t>
  </si>
  <si>
    <t>Orpheline de nourriture ou possibilité d'aller dîner à Varenne. 30 minutes de déplacement. Arrivée à 13:45</t>
  </si>
  <si>
    <t>Départ de Montréal à 16h30 (dans l'autobus à 16h)</t>
  </si>
  <si>
    <t xml:space="preserve">* Changement de matériel et équipement à Sorel </t>
  </si>
  <si>
    <t>Cycle-Néron</t>
  </si>
  <si>
    <t>Ville</t>
  </si>
  <si>
    <t>Emplacement</t>
  </si>
  <si>
    <t>Coordonnées</t>
  </si>
  <si>
    <t>Distance Km</t>
  </si>
  <si>
    <t>Heure d'arrivée</t>
  </si>
  <si>
    <t>Prêt pour</t>
  </si>
  <si>
    <t>Démontage</t>
  </si>
  <si>
    <t>Heure de départ</t>
  </si>
  <si>
    <t>Repas</t>
  </si>
  <si>
    <t>Lieux</t>
  </si>
  <si>
    <t>Saguenay (La Baie)</t>
  </si>
  <si>
    <t>1831 6e Ave, La Baie</t>
  </si>
  <si>
    <t>Fin du service à 21 h 00</t>
  </si>
  <si>
    <t>_</t>
  </si>
  <si>
    <t>Repos à l'Auberge des 21 (CONFIRMER LES CHAMBRES)</t>
  </si>
  <si>
    <t>Départ 15 min avant les VR</t>
  </si>
  <si>
    <t>Quai d'escales</t>
  </si>
  <si>
    <t>900 rue Mars, La Baie</t>
  </si>
  <si>
    <t>Sprinter seulement, 
2 mécanos</t>
  </si>
  <si>
    <t>Saguenay (Laterrière)</t>
  </si>
  <si>
    <t>Départ en même temps que les services cyclistes</t>
  </si>
  <si>
    <t>Repos à Saint-Raymond de 1h10 à 6h30</t>
  </si>
  <si>
    <t>Déjuener</t>
  </si>
  <si>
    <t>Première arrivée: 13h à 14h30; 
Deuxième arrivée: 19h15 à 20h45</t>
  </si>
  <si>
    <t>Transit par le Pont Laviolette - Repos dans les véhicules directement au peloton de départ à Sorel-Tracy de 1h45 à 07h00</t>
  </si>
  <si>
    <t>La Boucle à Sorel-Tracy</t>
  </si>
  <si>
    <t>Peloton de départ</t>
  </si>
  <si>
    <t>Rue Charlotte, Sorel-Tracy</t>
  </si>
  <si>
    <t>Remorque sur le peloton (vague orange) et tente easy-up à l'église (vague bleue et verte)</t>
  </si>
  <si>
    <t>Déjeuner de la Boucle</t>
  </si>
  <si>
    <t>Livré à la remorque</t>
  </si>
  <si>
    <t>Ravitaillement 1</t>
  </si>
  <si>
    <t>1, rue de Madeleine, Verchères</t>
  </si>
  <si>
    <t xml:space="preserve">- </t>
  </si>
  <si>
    <t>Tente easy-up 10 x 10</t>
  </si>
  <si>
    <t>Diner</t>
  </si>
  <si>
    <t>Ravitaillement 2</t>
  </si>
  <si>
    <t>950 rue de Normandie, Saint-Amable</t>
  </si>
  <si>
    <t>Ravitaillement 3</t>
  </si>
  <si>
    <t>1060 rue Moulin-Payet, Saint-Antoine-sur-Richelieu</t>
  </si>
  <si>
    <t>Tente easy-up 10x10</t>
  </si>
  <si>
    <t>Repos dans les dortoirs de Beauharnois de 00h45 à 06h30</t>
  </si>
  <si>
    <r>
      <rPr>
        <b/>
        <sz val="9"/>
        <color theme="1"/>
        <rFont val="Calibri"/>
        <family val="2"/>
      </rPr>
      <t>Remorque:</t>
    </r>
    <r>
      <rPr>
        <sz val="9"/>
        <color theme="1"/>
        <rFont val="Calibri"/>
        <family val="2"/>
      </rPr>
      <t xml:space="preserve"> Départ pour le Stade Olympique à 10h30
</t>
    </r>
    <r>
      <rPr>
        <b/>
        <sz val="9"/>
        <color theme="1"/>
        <rFont val="Calibri"/>
        <family val="2"/>
      </rPr>
      <t xml:space="preserve">TRANSIT et VR </t>
    </r>
    <r>
      <rPr>
        <sz val="9"/>
        <color theme="1"/>
        <rFont val="Calibri"/>
        <family val="2"/>
      </rPr>
      <t>: Départ après les cyclistes, aller laisser le VR à Boucherville (540-1300 rue d'Avaugour) et se rendre au Stade avec le Transit seulement.</t>
    </r>
  </si>
  <si>
    <t>Stationner à la porte Marathon, 
FIN DE MANDAT</t>
  </si>
  <si>
    <t>HORAIRE DES CAMIONS CITERNES</t>
  </si>
  <si>
    <t>Horaire camion citerne 1 : La Grande Source [petite]
IMPORTANT - LE SERVICE D'EAU TERMINE 30 MIN AVANT LE DÉPART DE LA CITERNE</t>
  </si>
  <si>
    <t xml:space="preserve">Lieux </t>
  </si>
  <si>
    <t xml:space="preserve">Citerne </t>
  </si>
  <si>
    <t xml:space="preserve">Type </t>
  </si>
  <si>
    <t xml:space="preserve">Endroit </t>
  </si>
  <si>
    <t>Pas de service, présence seulement</t>
  </si>
  <si>
    <t>21 h 30</t>
  </si>
  <si>
    <t>Palais Municipal</t>
  </si>
  <si>
    <t>Zzz Saguenay 8 juin - Hotel Chicoutimi (460 rue Racine Est, Chicoutimi, G7H 1T7)</t>
  </si>
  <si>
    <t>Service pour organisation</t>
  </si>
  <si>
    <t>Boîte à lunch aréna JCT</t>
  </si>
  <si>
    <t>11h00</t>
  </si>
  <si>
    <t>Perdiem</t>
  </si>
  <si>
    <t>service cycliste</t>
  </si>
  <si>
    <t>Zzz à Stoneham - Hôtel Stoneham (610 Chem. du Hibou, Stoneham-et-Tewkesbury, QC G3C 1T8)</t>
  </si>
  <si>
    <t xml:space="preserve">de l'hotel </t>
  </si>
  <si>
    <t xml:space="preserve">Déjeuner </t>
  </si>
  <si>
    <t>11h30</t>
  </si>
  <si>
    <t>Dodo à Sorel-Tracy- Hotel de la Rive (165 Chemin Sainte-Anne, Sorel-Tracy, Quebec J3P 6J7)</t>
  </si>
  <si>
    <t>8A</t>
  </si>
  <si>
    <t>Village du 1000 KM
Sorel-Tracy</t>
  </si>
  <si>
    <t>23h00</t>
  </si>
  <si>
    <t>Quitter via l'A30</t>
  </si>
  <si>
    <t>8B</t>
  </si>
  <si>
    <t>La Boucle - Ravitaillement 2, Saint-Amable</t>
  </si>
  <si>
    <t>École secondaire François-William</t>
  </si>
  <si>
    <t>950 rue de Normandie</t>
  </si>
  <si>
    <t>Remplissage de 4 waterMonster + positionnement.  Premier cycliste 11h34 - Dernier cycliste 14h02</t>
  </si>
  <si>
    <t xml:space="preserve">VALIDER - si eau sur le site </t>
  </si>
  <si>
    <t>Ravitaillement 2 de la boucle</t>
  </si>
  <si>
    <t>8C</t>
  </si>
  <si>
    <t>La Boucle - Site d'arrivée</t>
  </si>
  <si>
    <t>Sorel-Tracy</t>
  </si>
  <si>
    <t>Quai Catherine-Legardeur</t>
  </si>
  <si>
    <t>Arrivée via l'A30, 
Présence sur le site d'arrivée</t>
  </si>
  <si>
    <t>Site de la boucle</t>
  </si>
  <si>
    <t xml:space="preserve">Dodo à Brossard, Best Western </t>
  </si>
  <si>
    <t>NA</t>
  </si>
  <si>
    <t>Maximum 1/4 de tank d'essence pour entrée dans le stade.</t>
  </si>
  <si>
    <t>15h00 -16h00</t>
  </si>
  <si>
    <t>Stade Olympique</t>
  </si>
  <si>
    <t>FIN DE MANDAT AU STADE OLYMPIQUE - MERCI!</t>
  </si>
  <si>
    <t>Horaire camion citerne 2 : Camion Beaulac [grande]
IMPORTANT - LE SERVICE D'EAU TERMINE 30 MIN AVANT LE DÉPART DE LA CITERNE</t>
  </si>
  <si>
    <t>16h00</t>
  </si>
  <si>
    <r>
      <rPr>
        <sz val="14"/>
        <color theme="0"/>
        <rFont val="Arial"/>
        <family val="2"/>
      </rPr>
      <t xml:space="preserve">Zzz Dodo à Saguenay  8 juin - </t>
    </r>
    <r>
      <rPr>
        <sz val="14"/>
        <color theme="0"/>
        <rFont val="Arial"/>
        <family val="2"/>
      </rPr>
      <t>Hotel Chicoutimi (460 rue Racine Est, Chicoutimi, G7H 1T7)</t>
    </r>
  </si>
  <si>
    <t>13h05</t>
  </si>
  <si>
    <t>14h20</t>
  </si>
  <si>
    <t>15h20</t>
  </si>
  <si>
    <t xml:space="preserve">Souper </t>
  </si>
  <si>
    <t>Dodo è Saint-Raymond à valider</t>
  </si>
  <si>
    <t>Pause dans la journée</t>
  </si>
  <si>
    <t>Sur la route</t>
  </si>
  <si>
    <t>1h32</t>
  </si>
  <si>
    <t>Dodo Sorel -Tracy- à valider</t>
  </si>
  <si>
    <t>La Boucle - Peloton de départ</t>
  </si>
  <si>
    <t>Rue Charlotte</t>
  </si>
  <si>
    <t>0 h 10</t>
  </si>
  <si>
    <t>Remplissage de 6 watermonsters sur le peloton de départ et départ vers ravitaillement 1</t>
  </si>
  <si>
    <t>6h00-7h00</t>
  </si>
  <si>
    <t>Ravitaillement 1, Verchères</t>
  </si>
  <si>
    <t xml:space="preserve"> Verchères</t>
  </si>
  <si>
    <t>15 rue Madeleine Verchères</t>
  </si>
  <si>
    <t>Remplissage de 6 watermonsters + 1 réservoir 1500L et départ vers ravitaillement 3</t>
  </si>
  <si>
    <t>La Boucle Point d'eau</t>
  </si>
  <si>
    <t>Contrecoeur</t>
  </si>
  <si>
    <t>8749 route Marie-Victorin</t>
  </si>
  <si>
    <t>0 h 45</t>
  </si>
  <si>
    <t>7 h 45</t>
  </si>
  <si>
    <t>Remplissage de la remorque 1800L</t>
  </si>
  <si>
    <t>Ravitaillement 3, Saint-Antoine-sur-Richelieu</t>
  </si>
  <si>
    <t>Mairie</t>
  </si>
  <si>
    <t>1060 Rue du Moulin-Payet</t>
  </si>
  <si>
    <t>Remplissage de 4 watermonsters et positionnement sur le site</t>
  </si>
  <si>
    <t>Ravitaillement #3</t>
  </si>
  <si>
    <t>8D</t>
  </si>
  <si>
    <t>Village du 1000 KM, Sorel-Tracy</t>
  </si>
  <si>
    <t xml:space="preserve">Dodo Brossard - Best Western </t>
  </si>
  <si>
    <t>la prairie</t>
  </si>
  <si>
    <t>Collation santé</t>
  </si>
  <si>
    <t>FIN DE MANDAT A LA PRAIRIE - MERCI!</t>
  </si>
  <si>
    <t>Action sport physio</t>
  </si>
  <si>
    <t>Départ en même temps que l'équipe de site vers l'Étape, ne pas faire l'arrêt à Laterrière</t>
  </si>
  <si>
    <t>Dès 5h30</t>
  </si>
  <si>
    <t>Halte bénévole Palais Municipal</t>
  </si>
  <si>
    <t>Repos dans les dortoirs de Saint-Raymond de 1h05 à 6h30</t>
  </si>
  <si>
    <t>Transit via le Pont Laviolette - Repos dans les dortoirs de Sorel-Tracy de 1h45 à 07h00</t>
  </si>
  <si>
    <t>En poste de 7h à 10h et de 14h à 18h45</t>
  </si>
  <si>
    <t>Repos dans les dortoirs de Beauharnois de 00h40 à 06h30</t>
  </si>
  <si>
    <t>FIN DE MANDAT</t>
  </si>
  <si>
    <t>Passe par où pour se rendre?</t>
  </si>
  <si>
    <t>du 8 au 11 juin 2023</t>
  </si>
  <si>
    <t>Hr départ</t>
  </si>
  <si>
    <t>Hr arrivée</t>
  </si>
  <si>
    <t>Nb de cyclistes / équipes</t>
  </si>
  <si>
    <t>–</t>
  </si>
  <si>
    <t>Réserve Faunique des Laurentides (L'Étape)</t>
  </si>
  <si>
    <t>Dodo au Lac Beauport</t>
  </si>
  <si>
    <t>Lévis</t>
  </si>
  <si>
    <t>Montmagny</t>
  </si>
  <si>
    <t xml:space="preserve">Université Laval </t>
  </si>
  <si>
    <t>Dodo à Québec</t>
  </si>
  <si>
    <t>Université Laval</t>
  </si>
  <si>
    <t>Victoriaville</t>
  </si>
  <si>
    <t>Valcourt</t>
  </si>
  <si>
    <t>Orford</t>
  </si>
  <si>
    <t>Bromont</t>
  </si>
  <si>
    <t>Dodo à Bromont</t>
  </si>
  <si>
    <t>Varennes</t>
  </si>
  <si>
    <t>Passage du peloton : durée
à 5 cyclistes (2km de long à 20KM/H : 6 min
à 2 cyclistes (220m de long à 25KM/H : 45 sec
à 4 cyclistes (440m de long à 25KM/H : 1min30</t>
  </si>
  <si>
    <t xml:space="preserve">- dormir dans les dortoirs </t>
  </si>
  <si>
    <t xml:space="preserve">- aller sur des sites où il y a des repas fournis  </t>
  </si>
  <si>
    <t>- idéalement accompagnateur = chauffeur</t>
  </si>
  <si>
    <t xml:space="preserve">- voir s'il a besoin de son véhicule </t>
  </si>
  <si>
    <t>HORAIRE DU CAMION ÉCRAN</t>
  </si>
  <si>
    <t>Animation</t>
  </si>
  <si>
    <t># Étape</t>
  </si>
  <si>
    <t>Activité</t>
  </si>
  <si>
    <t>Municipalité</t>
  </si>
  <si>
    <t>Adresse</t>
  </si>
  <si>
    <t>Début</t>
  </si>
  <si>
    <t>Fin</t>
  </si>
  <si>
    <t xml:space="preserve">Départ </t>
  </si>
  <si>
    <t>Déplac-
ement</t>
  </si>
  <si>
    <t>Déplacement</t>
  </si>
  <si>
    <t>Boucherville</t>
  </si>
  <si>
    <t>540, rue d'Avaugour, Boucherville, Qc J4B 0G6</t>
  </si>
  <si>
    <t>Palais</t>
  </si>
  <si>
    <t>DODO À LA BAIE</t>
  </si>
  <si>
    <t>La Baie</t>
  </si>
  <si>
    <t>Auberge des 21, 621, Rue Mars, La Baie (QC), G7B 4N1</t>
  </si>
  <si>
    <t>Laterrière (école primaire ou site de la pesée)</t>
  </si>
  <si>
    <t>Palais muncipal</t>
  </si>
  <si>
    <t>Animation et accueil des cyclistes</t>
  </si>
  <si>
    <t>Palais Municipal, 1831 6e ave, La Baie, Qc G7B 1S1</t>
  </si>
  <si>
    <t>Camp mercier</t>
  </si>
  <si>
    <t>Animation après la réunion cycliste</t>
  </si>
  <si>
    <t>Encouragements avec les écoles primaire de Laterrière OU LATERRIERE PESÉE</t>
  </si>
  <si>
    <t>Pharmacie Proxim ou Bar au Grand brûlé</t>
  </si>
  <si>
    <t>Encouragement dans la deuxième côte du parc</t>
  </si>
  <si>
    <t>Chemin de la Baie Moncouche (vers sentier du Lac Kénogami)  entre les km 222 et 221 de la Route 175 Sud 48.274346, -71.228092</t>
  </si>
  <si>
    <t>Animation sur le site du 1000 KM</t>
  </si>
  <si>
    <t>L'Étape</t>
  </si>
  <si>
    <t>10001 Route 175, Stoneham-et-Tewkesbury, G0A4P0, Lac-Jacques-Cartier</t>
  </si>
  <si>
    <t>Encouragement dans le parc</t>
  </si>
  <si>
    <t>Camp Mercier ou sortie parc national de la JC pour moins serrer dans le temps</t>
  </si>
  <si>
    <t xml:space="preserve"> Entre les km 114 et 113 de la Route 175 Sud 47.385885, -71.192695 </t>
  </si>
  <si>
    <t>JC</t>
  </si>
  <si>
    <t>DODO Duschenay</t>
  </si>
  <si>
    <t>Duschenay</t>
  </si>
  <si>
    <t>Hotel Baie-St-Paul, 8 Chemin du Golf, Baie-Saint-Paul, QC G3Z 1X6</t>
  </si>
  <si>
    <t>Animation de la municipalité</t>
  </si>
  <si>
    <t xml:space="preserve">Chute Panet </t>
  </si>
  <si>
    <t>Chemin vers une coupe de bois entre 1635-1603 Route de Chute Panet
Saint-Raymond, QC G3L 4P7 46.830288, -71.882506</t>
  </si>
  <si>
    <t>Animation de la municipalité avec école primaire de Saint-Narcisse</t>
  </si>
  <si>
    <t>Saint-Narcisse</t>
  </si>
  <si>
    <t>Marché champêtre 300 Principale, Saint-Narcisse, Quebec G0X 2Y0</t>
  </si>
  <si>
    <t>Mini-défi</t>
  </si>
  <si>
    <t>Animation à mi-chemin du trajet du Mini-défi</t>
  </si>
  <si>
    <t>Shawinigan</t>
  </si>
  <si>
    <t>Saint-Jean-des-Piles</t>
  </si>
  <si>
    <t>Hôtel de ville 1594 Chemin de Saint-Jean-des-Piles, Saint-Jean-des-Piles, QC G0X 2V0</t>
  </si>
  <si>
    <t>Saint-Gérard</t>
  </si>
  <si>
    <t>Parc du Passant, 1377 chemin de Saint-Gérard, Saint-Gérard-des-Laurentides</t>
  </si>
  <si>
    <t>https://www.google.com/maps/@46.6017894,-72.8136759,3a,60y,10.07h,79.41t/data=!3m9!1e1!3m7!1sDGeam9O1N8Fu_kWaZ0gPcw!2e0!7i13312!8i6656!9m2!1b1!2i41</t>
  </si>
  <si>
    <t>Saint-Paulin</t>
  </si>
  <si>
    <t>Stationnement Rue Lottinville (juste après l'entrée pour le CLSC), Saint Paulin 46.417768, -73.012782</t>
  </si>
  <si>
    <t>https://www.google.com/maps/place/1566-1630+Rue+Lottinville,+Saint-Paulin,+QC+J0K+3G0/@46.4177416,-73.0147645,471m/data=!3m2!1e3!4b1!4m5!3m4!1s0x4cc6397a4d8b5775:0x45bcc2694f5c926b!8m2!3d46.4177372!4d-73.0125704</t>
  </si>
  <si>
    <r>
      <rPr>
        <b/>
        <sz val="10"/>
        <color rgb="FFFFFFFF"/>
        <rFont val="Arial"/>
        <family val="2"/>
      </rPr>
      <t xml:space="preserve">DODO </t>
    </r>
    <r>
      <rPr>
        <b/>
        <sz val="10"/>
        <color rgb="FFFF0000"/>
        <rFont val="Arial"/>
        <family val="2"/>
      </rPr>
      <t>Sorel -Tracy résidence</t>
    </r>
  </si>
  <si>
    <t>Drummondville</t>
  </si>
  <si>
    <t>Hotel le Dauphin, 600 Boulevard Saint-Joseph, Drummondville, QC J2C 2C1</t>
  </si>
  <si>
    <t>Boucle: Ravit'eau 3</t>
  </si>
  <si>
    <t>Saint-Antoine-sur-Richelieu</t>
  </si>
  <si>
    <t>Mairie 1060 Rue du Moulin-Payet, Saint-Antoine-sur-Richelieu, QC J0L 1R0</t>
  </si>
  <si>
    <t>12h40 à 15h32</t>
  </si>
  <si>
    <t>Passer par le sud et non par sorel</t>
  </si>
  <si>
    <t>Saint-Ours</t>
  </si>
  <si>
    <t>Devant le Presbytère de Saint-Ours, 2538 de l'Immaculée Conception Rue, Saint-Ours, QC J0G 1P0</t>
  </si>
  <si>
    <t>*40 ou 45 min chemin alternatif!</t>
  </si>
  <si>
    <t>Mont-Saint-Hilaire</t>
  </si>
  <si>
    <t>Stationnement du Quai de Mont-Saint-Hilaire 242 Chemin des Patriotes N, Mont-Saint-Hilaire, QC J3H 3H3</t>
  </si>
  <si>
    <t>https://www.google.com/maps/place/Quai+de+Mont-Saint-Hilaire/@45.5744436,-73.2074237,14.39z/data=!4m8!1m2!2m1!1squai+mont+st-hilaire!3m4!1s0x0:0x5d81c1ba721e4663!8m2!3d45.5696371!4d-73.1957459</t>
  </si>
  <si>
    <r>
      <rPr>
        <b/>
        <sz val="10"/>
        <color rgb="FFFFFFFF"/>
        <rFont val="Arial"/>
        <family val="2"/>
      </rPr>
      <t xml:space="preserve">DODO </t>
    </r>
    <r>
      <rPr>
        <b/>
        <sz val="10"/>
        <color rgb="FFFF0000"/>
        <rFont val="Arial"/>
        <family val="2"/>
      </rPr>
      <t>A ST-JEAN</t>
    </r>
  </si>
  <si>
    <t>St-Jean-sur-Richelieu</t>
  </si>
  <si>
    <t>Collège militaire royal de Saint-Jean, Pavillon Cartier.  
15 Rue Jacques Cartier N. J3B 8R8</t>
  </si>
  <si>
    <t>Passer par la Route 223 / Déjeuner sur le site</t>
  </si>
  <si>
    <t>Sainte-Martine</t>
  </si>
  <si>
    <t>Boulangerie Le Sacré Pain, 265 A Rue Saint-Joseph, Sainte-Martine, QC J0S 1V0</t>
  </si>
  <si>
    <t>https://www.google.com/maps/place/Le+Sacré+Pain+-+Patisserie+Boulangerie+Artisanale/@45.252866,-73.799025,321m/data=!3m1!1e3!4m12!1m6!3m5!1s0x4cc96995dd1e3161:0x938239ff836748e3!2sLe+Sacré+Pain+-+Patisserie+Boulangerie+Artisanale!8m2!3d45.2530615!4d-73.7975304!3m4!1s0x4cc96995dd1e3161:0x938239ff836748e3!8m2!3d45.2530615!4d-73.7975304</t>
  </si>
  <si>
    <t>Saint-Constant</t>
  </si>
  <si>
    <t>Expo Rail, 110 Rue St Pierre, Saint-Constant, QC J5A 1G7</t>
  </si>
  <si>
    <t>Animation de la haie d'honneur bénévole</t>
  </si>
  <si>
    <t>Montréal</t>
  </si>
  <si>
    <t>Stade dans la côte en descendant pour la haie d'honneur 45.561039, -73.556564</t>
  </si>
  <si>
    <t>La baie-Laterrière</t>
  </si>
  <si>
    <t>École primaire laterrière</t>
  </si>
  <si>
    <t>Arrêt à laterrière? Avoir des pratiqaubles au lieu..</t>
  </si>
  <si>
    <t>https://www.google.com/maps/@48.2515245,-71.2529057,3a,60y,247.77h,86.66t/data=!3m9!1e1!3m7!1si3BKolGjD2YguwrizGGDdw!2e0!7i13312!8i6656!9m2!1b1!2i49</t>
  </si>
  <si>
    <t>site du 1000</t>
  </si>
  <si>
    <t>https://www.google.com/maps/place/47°14'10.8%22N+71°13'42.4%22W/@47.2363366,-71.230647,464m/data=!3m2!1e3!4b1!4m9!1m2!2m1!1scamp+mercier!3m5!1s0x0:0x0!7e2!8m2!3d47.2363334!4d-71.2284527</t>
  </si>
  <si>
    <t>Etape-sto</t>
  </si>
  <si>
    <t>tranquille pas de municipalité</t>
  </si>
  <si>
    <t>Ou en mettre un a la sortie du Parc de la J-C</t>
  </si>
  <si>
    <t>sto-st raymond</t>
  </si>
  <si>
    <t>Tranquille nuit..</t>
  </si>
  <si>
    <t>st-raymond-shawi</t>
  </si>
  <si>
    <t>Saint-Casimir</t>
  </si>
  <si>
    <t>Saint-Prosper</t>
  </si>
  <si>
    <t>https://www.google.com/maps/place/131+Du+Pont,+Saint-Stanislas-de-Champlain,+QC+G0X+3E0/@46.6099974,-72.3806651,375m/data=!3m2!1e3!4b1!4m5!3m4!1s0x4cc7af5feebb8315:0xd3dc2c4168890732!8m2!3d46.6099974!4d-72.3795324</t>
  </si>
  <si>
    <t>https://www.google.com/maps/@46.6064343,-72.3865077,374m/data=!3m1!1e3</t>
  </si>
  <si>
    <t>Shawi-shawi</t>
  </si>
  <si>
    <t>Hotel de ville St-Jean des PIles</t>
  </si>
  <si>
    <t>Shawi-louiseville</t>
  </si>
  <si>
    <t>Louiseville-sorel</t>
  </si>
  <si>
    <t>Sorel BOUCLE</t>
  </si>
  <si>
    <t>Ravitaillemtn 3 de la boucle</t>
  </si>
  <si>
    <t>Sorel-Saint-bruno</t>
  </si>
  <si>
    <t>Devant l'église de Saint-Ours</t>
  </si>
  <si>
    <t>Saint-Hilaire Est</t>
  </si>
  <si>
    <t>Saint-Bruno- beauharnois</t>
  </si>
  <si>
    <t>Beauharnois- laprairie</t>
  </si>
  <si>
    <t>Saint-constant</t>
  </si>
  <si>
    <t>Expo rail</t>
  </si>
  <si>
    <t>https://www.google.com/maps/@46.9331799,-71.9216584,13662a,35y,164.16h,43.15t/data=!3m1!1e3</t>
  </si>
  <si>
    <t>Chemin de scierie route chute Panet</t>
  </si>
  <si>
    <t>Saint-Narcisse près de l'école</t>
  </si>
  <si>
    <t>Shawi au bout de la mini boucle</t>
  </si>
  <si>
    <t>Hotel de ville St jean des piles</t>
  </si>
  <si>
    <t>Sain gérard</t>
  </si>
  <si>
    <t>saint Paulin</t>
  </si>
  <si>
    <t>Saint-hilaire Est</t>
  </si>
  <si>
    <t>Stade</t>
  </si>
  <si>
    <t>Cote en descendant, croche de la haie d'honneur</t>
  </si>
  <si>
    <t>Horaire déplacements Chronometrage</t>
  </si>
  <si>
    <r>
      <rPr>
        <b/>
        <sz val="12"/>
        <color rgb="FF000000"/>
        <rFont val="Arial"/>
        <family val="2"/>
      </rPr>
      <t xml:space="preserve">Responsable : </t>
    </r>
    <r>
      <rPr>
        <sz val="12"/>
        <color rgb="FF000000"/>
        <rFont val="Arial"/>
        <family val="2"/>
      </rPr>
      <t>Jojo</t>
    </r>
  </si>
  <si>
    <t>Arrivée sur site</t>
  </si>
  <si>
    <t>Arrivée convoi</t>
  </si>
  <si>
    <t>Départ convoi</t>
  </si>
  <si>
    <t>Fin du démontage</t>
  </si>
  <si>
    <t>Commentaires</t>
  </si>
  <si>
    <t>SCÈNE SL-260</t>
  </si>
  <si>
    <t>Site</t>
  </si>
  <si>
    <t>no, rue</t>
  </si>
  <si>
    <t>Monteur</t>
  </si>
  <si>
    <t>Hrs Arrivée</t>
  </si>
  <si>
    <t>Montage</t>
  </si>
  <si>
    <t>Départ du site</t>
  </si>
  <si>
    <t>Distance prochaine étape</t>
  </si>
  <si>
    <t>Durée trajet</t>
  </si>
  <si>
    <t>REPAS</t>
  </si>
  <si>
    <t xml:space="preserve">Début </t>
  </si>
  <si>
    <t>Lieu</t>
  </si>
  <si>
    <t>Menu</t>
  </si>
  <si>
    <t>Transport de Boucherville à Saguenay à confirmer</t>
  </si>
  <si>
    <t>Quai d'escale</t>
  </si>
  <si>
    <t>900 rue Mars</t>
  </si>
  <si>
    <t>Régis</t>
  </si>
  <si>
    <t>Quai d'Escale</t>
  </si>
  <si>
    <t>Vieux Théâtre</t>
  </si>
  <si>
    <t>Déjeuner camionneur</t>
  </si>
  <si>
    <t>Démontage de la scène puis déplacement vers Stoneham</t>
  </si>
  <si>
    <r>
      <rPr>
        <b/>
        <u/>
        <sz val="10"/>
        <color rgb="FFEB0306"/>
        <rFont val="Arial"/>
        <family val="2"/>
      </rPr>
      <t xml:space="preserve">À confirmer </t>
    </r>
    <r>
      <rPr>
        <b/>
        <u/>
        <sz val="10"/>
        <color theme="1"/>
        <rFont val="Arial"/>
        <family val="2"/>
      </rPr>
      <t>apporte la SL-260 au Stade Olympique à Montréal le 9 juin en soirée</t>
    </r>
  </si>
  <si>
    <t>SCÈNE SL-100</t>
  </si>
  <si>
    <t>Per diem</t>
  </si>
  <si>
    <t>Québec</t>
  </si>
  <si>
    <t>01:00 à 02h00</t>
  </si>
  <si>
    <t>Déplacement par l'autoroute 40 //</t>
  </si>
  <si>
    <t>2h45 à 4h45</t>
  </si>
  <si>
    <t>21h30 à 22h30</t>
  </si>
  <si>
    <t>shawi</t>
  </si>
  <si>
    <t>Passer par l'autoroute 40 et le Pont-tunnel // Aller dépinner la SL-100 à (X hors du site à Sorel-Tracy) // DODO DORTOIR DE SOREL-TRACY</t>
  </si>
  <si>
    <t>Selon le mandat</t>
  </si>
  <si>
    <t>15h30 à 17h30</t>
  </si>
  <si>
    <t>00:30 à 01:30</t>
  </si>
  <si>
    <t>DODO DORTOIR DE LA PRAIRIE // ALLER PORTER LA SL-100 A L'ENTREPOT A LA FIN</t>
  </si>
  <si>
    <t>1:55 à 2h55</t>
  </si>
  <si>
    <t>13h45 ou plus tôt</t>
  </si>
  <si>
    <t>15h30</t>
  </si>
  <si>
    <t>La prairie</t>
  </si>
  <si>
    <t>HORAIRE DE L'ÉCRAN LED</t>
  </si>
  <si>
    <t xml:space="preserve">Date </t>
  </si>
  <si>
    <t>Arrivée LED</t>
  </si>
  <si>
    <t>Départ LED</t>
  </si>
  <si>
    <t>La Baie (Quai)</t>
  </si>
  <si>
    <t xml:space="preserve">ZZZZ à L'Hôtel Chicoutimi </t>
  </si>
  <si>
    <t>10 h 30</t>
  </si>
  <si>
    <t>EMBARQUER LA RESPONSABLE DES DORTOIRS VERS SAINT-RAYMOND, PUIS ATTENDRE L'ARRIVÉE DU RESPONSABLE DE SITE (vers 23h15) POUR VOUS POSITIONNER.</t>
  </si>
  <si>
    <t xml:space="preserve">2 h 30 </t>
  </si>
  <si>
    <t>3 h 30</t>
  </si>
  <si>
    <t>6 h 00</t>
  </si>
  <si>
    <t xml:space="preserve">Shawinigan </t>
  </si>
  <si>
    <t>Centre Gervais auto</t>
  </si>
  <si>
    <t>PASSER PAR LE PONT LAVIOLETTE VERS SOREL-TRACY
DORMIR DANS LE VÉHICULE ET ARRIVER A 6H30 (PAS EN AVANCE) SUR LA RUE CHARLOTTE À SOREL</t>
  </si>
  <si>
    <t>La Boucle à Sorel Tracy</t>
  </si>
  <si>
    <t>Peloton de départ de la Boucle</t>
  </si>
  <si>
    <t>Rue Charlotte (voir plan pour positionnement)</t>
  </si>
  <si>
    <t xml:space="preserve">6 h 30 </t>
  </si>
  <si>
    <t>7 h 30</t>
  </si>
  <si>
    <t>EMBARQUER LA RESPONSABLE DES DORTOIRS VERS BEAUHARNOIS, PUIS ATTENDRE L'ARRIVÉE DU RESPONSABLE DE SITE (vers 22h30) POUR VOUS POSITIONNER</t>
  </si>
  <si>
    <t>2 h 45</t>
  </si>
  <si>
    <t>3 h 45</t>
  </si>
  <si>
    <t>Fin de mandat à Montréal, Merci !</t>
  </si>
  <si>
    <t>Équipes</t>
  </si>
  <si>
    <t>Hr départ suivant</t>
  </si>
  <si>
    <t>Nb cycliste</t>
  </si>
  <si>
    <t>Saguenay (La Baie / Quai)</t>
  </si>
  <si>
    <t>277m / 122m</t>
  </si>
  <si>
    <t>Saguenay-Lac-St-Jean</t>
  </si>
  <si>
    <t>1466m / 832m</t>
  </si>
  <si>
    <t>Capitale-Nationale</t>
  </si>
  <si>
    <t>7 passagers arrive à l'Étape pour le changement</t>
  </si>
  <si>
    <t>725m / 1297m</t>
  </si>
  <si>
    <t>Dodo à l'Université Laval - transport du 7 passagers</t>
  </si>
  <si>
    <t>Déplacement vers Lac Beauport - transport du 7 passagers</t>
  </si>
  <si>
    <t>Attention- 7 passagers est là mais pas l'équipe B</t>
  </si>
  <si>
    <t>504m / 649m</t>
  </si>
  <si>
    <t>Chaudière-Appalaches</t>
  </si>
  <si>
    <t>254m / 333m</t>
  </si>
  <si>
    <t xml:space="preserve"> </t>
  </si>
  <si>
    <t>681m / 681m</t>
  </si>
  <si>
    <t>426m / 346m</t>
  </si>
  <si>
    <t>Dodo à l'Université Laval</t>
  </si>
  <si>
    <t>21m / 21m</t>
  </si>
  <si>
    <t>Déplacement vers Victoriaville - transport du 7 passagers</t>
  </si>
  <si>
    <t>475m / 413m</t>
  </si>
  <si>
    <t>Centre-du-Québec</t>
  </si>
  <si>
    <t>1027m / 942m</t>
  </si>
  <si>
    <t>Estrie</t>
  </si>
  <si>
    <t>Déplacement vers Orford - transport du 7 passagers</t>
  </si>
  <si>
    <t>735m / 579 m</t>
  </si>
  <si>
    <t>515m / 783m</t>
  </si>
  <si>
    <t>Dodo à McMasterville - transport du 7 passagers</t>
  </si>
  <si>
    <t>605m / 717m</t>
  </si>
  <si>
    <t>Montérégie</t>
  </si>
  <si>
    <t>63m / 65m</t>
  </si>
  <si>
    <r>
      <rPr>
        <b/>
        <sz val="10"/>
        <color theme="1"/>
        <rFont val="Arial"/>
        <family val="2"/>
      </rPr>
      <t xml:space="preserve">Dodo à l'Université Laval- </t>
    </r>
    <r>
      <rPr>
        <b/>
        <i/>
        <sz val="10"/>
        <color theme="1"/>
        <rFont val="Arial"/>
        <family val="2"/>
      </rPr>
      <t>transport?</t>
    </r>
  </si>
  <si>
    <t>Déplacement vers Montmagny -  transport?</t>
  </si>
  <si>
    <t>Déplacement vers l'Université Laval - avec le 7 passagers - DODO</t>
  </si>
  <si>
    <t>Déplacement vers Valcourt -  avec le 7 passagers</t>
  </si>
  <si>
    <t>Déplacement vers Bromont - avec le 7 passagers - DODO</t>
  </si>
  <si>
    <r>
      <rPr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&gt;=801</t>
    </r>
  </si>
  <si>
    <t>Sur place</t>
  </si>
  <si>
    <t>Heure passage</t>
  </si>
  <si>
    <t>À parcourir → prochain arrêt</t>
  </si>
  <si>
    <t>Éclairé</t>
  </si>
  <si>
    <t>Cyclistes</t>
  </si>
  <si>
    <t>Durée</t>
  </si>
  <si>
    <t>Parcours</t>
  </si>
  <si>
    <t>non</t>
  </si>
  <si>
    <t xml:space="preserve">Bretelle du km 218 sur la route 175 direction Sud  </t>
  </si>
  <si>
    <t>48.250500, -71.254028</t>
  </si>
  <si>
    <t>140km</t>
  </si>
  <si>
    <t>Étape 2: Laterrière - l'Étape</t>
  </si>
  <si>
    <t>oui</t>
  </si>
  <si>
    <t>Sainte-Brigitte-de-Laval</t>
  </si>
  <si>
    <t xml:space="preserve">Bretelle entre le km 86 et 85 sur la route 175 direction Sud  </t>
  </si>
  <si>
    <t>47.170333, -71.247028</t>
  </si>
  <si>
    <t>129km</t>
  </si>
  <si>
    <t>Étape 3: L'Étape - Stoneham et Tewkesbury</t>
  </si>
  <si>
    <t>Terrain de gravelle en face du Sport plus, 480 Rue Notre Dame, Saint-Casimir, QC G0A 3L0</t>
  </si>
  <si>
    <t>46.657694, -72.133056</t>
  </si>
  <si>
    <t>75km</t>
  </si>
  <si>
    <t>Étape 5: Saint Raymond - Shawinigan</t>
  </si>
  <si>
    <t>Shawinigan (Saint-Jean-des-Piles)</t>
  </si>
  <si>
    <t>Terrain de gravelle parc Étienne-bellemare, 758-802 Chemin de Saint-Jean-des-Piles, Saint-Jean-des-Piles, QC G0X2V0</t>
  </si>
  <si>
    <t>46.681806, -72.731583</t>
  </si>
  <si>
    <t>44km</t>
  </si>
  <si>
    <t>Étape 6: Shawinigan - Shawinigan</t>
  </si>
  <si>
    <t>Route juste avant le 1260 Rang des 12 Terres
Saint-Paulin, QC J0K 3G1</t>
  </si>
  <si>
    <t>46.423389, -72.990611</t>
  </si>
  <si>
    <t>86km</t>
  </si>
  <si>
    <t>Étape 7: Shawinigan - Louiseville</t>
  </si>
  <si>
    <t>Boucle: Contrecoeur</t>
  </si>
  <si>
    <t>Parc Joseph-Étienne Duhamel, 5243 Route Marie Victorin, Contrecoeur, QC J0L 1C0</t>
  </si>
  <si>
    <t>45.860587, -73.234476</t>
  </si>
  <si>
    <t>09h45 à 11h20</t>
  </si>
  <si>
    <t>16km</t>
  </si>
  <si>
    <t>Trajet via chemin de la Pomme d'Or</t>
  </si>
  <si>
    <t>Étape 9: La Boucle à Sorel Tracy</t>
  </si>
  <si>
    <t>Boucle: Saint-Antoine-sur-Richelieu</t>
  </si>
  <si>
    <t>1939 Rue du Rivage (2e entrée de la Rue des Peupliers), Saint-Antoine-sur-Richelieu, QC J0L 1R0</t>
  </si>
  <si>
    <t>45.803846, -73.154328</t>
  </si>
  <si>
    <t>16h25</t>
  </si>
  <si>
    <t>13h00 à 16h10</t>
  </si>
  <si>
    <t>37km</t>
  </si>
  <si>
    <t>Via Qc-223 S</t>
  </si>
  <si>
    <t>Saint-Denis-sur-Richelieu</t>
  </si>
  <si>
    <t>Route en face du  253 Chemin des Patriotes, Saint-Denis-sur-Richelieu, QC J0H 1K0</t>
  </si>
  <si>
    <t>45.662132, -73.192806</t>
  </si>
  <si>
    <t>81km</t>
  </si>
  <si>
    <t>Étape 10: Sorel Tracy - Saint Bruno de Montarville</t>
  </si>
  <si>
    <t>Legault Electronique, 789 Boulevard Saint-Jean-Baptiste, Sainte-Martine, QC J0S 1V0</t>
  </si>
  <si>
    <t>45.260894, -73.789840</t>
  </si>
  <si>
    <t>40km</t>
  </si>
  <si>
    <r>
      <rPr>
        <sz val="11"/>
        <color rgb="FF000000"/>
        <rFont val="Calibri"/>
        <family val="2"/>
      </rPr>
      <t>Étape 1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: Beauharnois - La Prairie</t>
    </r>
  </si>
  <si>
    <t>Brossard</t>
  </si>
  <si>
    <t>Entrée de Pièces d'Autos Rive Sud, 8275 Boulevard Taschereau, Brossard, QC J4Y 1A2</t>
  </si>
  <si>
    <t>45.445703, -73.470569</t>
  </si>
  <si>
    <t>Fin du mandat Merci! :)</t>
  </si>
  <si>
    <r>
      <rPr>
        <sz val="11"/>
        <color rgb="FF000000"/>
        <rFont val="Calibri"/>
        <family val="2"/>
      </rPr>
      <t>Étape 1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: La Prairie - Montréal</t>
    </r>
  </si>
  <si>
    <t>La bétonnière doit être éclairée donc devons donner cette info à Carl pour qu'il prévoit de le donner au coursier</t>
  </si>
  <si>
    <t>HORAIRE LETTRAGE</t>
  </si>
  <si>
    <t>Arrivée (1 h)</t>
  </si>
  <si>
    <t>Note</t>
  </si>
  <si>
    <t>Démontage
(30 min)</t>
  </si>
  <si>
    <t>Quai d'Escale, au bout du Quai</t>
  </si>
  <si>
    <t>Blanc</t>
  </si>
  <si>
    <t>Possibilité de le peindre</t>
  </si>
  <si>
    <t>Vieux-Théâtre</t>
  </si>
  <si>
    <t>Dodo à l'hôtel à Stoneham</t>
  </si>
  <si>
    <t xml:space="preserve">Dîner </t>
  </si>
  <si>
    <t>Réserve Faunique des Laurentides</t>
  </si>
  <si>
    <t xml:space="preserve">Bord de route, accès de terre, près du Lac Jacques Cartier.  </t>
  </si>
  <si>
    <t>47°37'08.6"N 71°14'28.0"W</t>
  </si>
  <si>
    <t xml:space="preserve">116 KM </t>
  </si>
  <si>
    <t xml:space="preserve">Ajout d'une pause 30 minutes repas à l'Étape </t>
  </si>
  <si>
    <t xml:space="preserve">Passer prendre un take-out à l'Étape </t>
  </si>
  <si>
    <t>ou bétonnière</t>
  </si>
  <si>
    <t>Le Relais</t>
  </si>
  <si>
    <t>Terre-plein triangulaire entre la 1e avenue et le Chemin du Hibou</t>
  </si>
  <si>
    <t>46.994714, -71.365886</t>
  </si>
  <si>
    <t>Blanc-éclairé</t>
  </si>
  <si>
    <t>83 KM</t>
  </si>
  <si>
    <t xml:space="preserve">2 passages de cyclistes et de VR </t>
  </si>
  <si>
    <t xml:space="preserve">Dodo à l'hôtel à Shawinigan ** Valider avec Claude s'il préfère dormir à Stoneham ou Shawinigan </t>
  </si>
  <si>
    <t>Site du 1000 KM</t>
  </si>
  <si>
    <t>46.546751, -72.742934 
1 Rue Jacques-Plante, Shawinigan, QC G9N 0B7</t>
  </si>
  <si>
    <t>173km</t>
  </si>
  <si>
    <t>2 étapes partent du site</t>
  </si>
  <si>
    <t>Shawi</t>
  </si>
  <si>
    <t>Dodo à l'hôtel à Boucherville</t>
  </si>
  <si>
    <t>Boucle: Saint-Marc-sur-Richelieu</t>
  </si>
  <si>
    <t>Montée de Verchères, J0L 2E0</t>
  </si>
  <si>
    <t>45.692588, -73.226374</t>
  </si>
  <si>
    <t>177km</t>
  </si>
  <si>
    <t>À déterminer</t>
  </si>
  <si>
    <t>Dodo à l'hôtel à Boucherville ou Beauharnois?? (Planifier avec Joelle)</t>
  </si>
  <si>
    <r>
      <rPr>
        <sz val="10"/>
        <color rgb="FFFF0000"/>
        <rFont val="Arial"/>
        <family val="2"/>
      </rPr>
      <t>BEAUHARNOIS!</t>
    </r>
    <r>
      <rPr>
        <sz val="10"/>
        <color rgb="FFFF0000"/>
        <rFont val="Arial"/>
        <family val="2"/>
      </rPr>
      <t xml:space="preserve">
Sainte-Martine   </t>
    </r>
  </si>
  <si>
    <t>SITE Beauharnois</t>
  </si>
  <si>
    <t>45.283044, -73.804009</t>
  </si>
  <si>
    <t>82km</t>
  </si>
  <si>
    <t>Beauharnois</t>
  </si>
  <si>
    <t>66km</t>
  </si>
  <si>
    <t>Prendre les 2 arches de Beauharnois  et les bacs vides de lampes cyclistes avant de partir.
 L' apporter au Stade Olympique.</t>
  </si>
  <si>
    <t>Fin du mandat!
Merci encore :)</t>
  </si>
  <si>
    <t>La Prairie</t>
  </si>
  <si>
    <t>Lettrage du 1 MKME</t>
  </si>
  <si>
    <r>
      <rPr>
        <b/>
        <sz val="12"/>
        <color rgb="FF000000"/>
        <rFont val="Arial"/>
        <family val="2"/>
      </rPr>
      <t>Équipe A des motards 2022</t>
    </r>
    <r>
      <rPr>
        <b/>
        <sz val="10"/>
        <color rgb="FF000000"/>
        <rFont val="Arial"/>
        <family val="2"/>
      </rPr>
      <t xml:space="preserve">
</t>
    </r>
    <r>
      <rPr>
        <b/>
        <i/>
        <sz val="10"/>
        <color rgb="FF000000"/>
        <rFont val="Arial"/>
        <family val="2"/>
      </rPr>
      <t>Resp: Marcel Imbeault cell. 418-944-1071</t>
    </r>
  </si>
  <si>
    <t>Transport</t>
  </si>
  <si>
    <t>Heure départ</t>
  </si>
  <si>
    <t>7 passagers</t>
  </si>
  <si>
    <t>Motos</t>
  </si>
  <si>
    <t>Souper à l'Étape? Sinon, possible de partir tout de suite et souper à Stoneham.</t>
  </si>
  <si>
    <t>Shawinigan - Comfort Inn</t>
  </si>
  <si>
    <t>117km</t>
  </si>
  <si>
    <t>Zzz Shawinigan</t>
  </si>
  <si>
    <t>Shawinigan départ</t>
  </si>
  <si>
    <t>incluant traversier</t>
  </si>
  <si>
    <t>Sorel - Motel le Charentais</t>
  </si>
  <si>
    <t>Zzz Sorel-Tracy</t>
  </si>
  <si>
    <t>Sorel-Tracy
départ</t>
  </si>
  <si>
    <t>Valleyfield - Motel Lac St-Louis</t>
  </si>
  <si>
    <t>Zzz Valleyfield</t>
  </si>
  <si>
    <t>Ici il faut obligatoirement que le 7 passagers revienne les chercher, ils dorment à 15 minutes de l'école où les motos ont été laissées</t>
  </si>
  <si>
    <t>Distance à moto</t>
  </si>
  <si>
    <r>
      <rPr>
        <b/>
        <sz val="18"/>
        <color rgb="FF000000"/>
        <rFont val="Calibri"/>
        <family val="2"/>
      </rPr>
      <t xml:space="preserve">Équipe des motards 
Responsable : </t>
    </r>
    <r>
      <rPr>
        <b/>
        <i/>
        <sz val="18"/>
        <color rgb="FF000000"/>
        <rFont val="Calibri"/>
        <family val="2"/>
      </rPr>
      <t>Marcel Imbeault</t>
    </r>
    <r>
      <rPr>
        <b/>
        <sz val="18"/>
        <color rgb="FF000000"/>
        <rFont val="Calibri"/>
        <family val="2"/>
      </rPr>
      <t xml:space="preserve"> cell. 418-944-1071</t>
    </r>
  </si>
  <si>
    <t>Équipe</t>
  </si>
  <si>
    <t>Étape Transfert</t>
  </si>
  <si>
    <t>Villes étapes</t>
  </si>
  <si>
    <t xml:space="preserve">Heure arrivée </t>
  </si>
  <si>
    <t>Dist.  Km</t>
  </si>
  <si>
    <t xml:space="preserve">Jeudi 18 juin </t>
  </si>
  <si>
    <t>Transfert A</t>
  </si>
  <si>
    <t>13h00</t>
  </si>
  <si>
    <t>La Baie / Laterrière                                                                                                                         7 passagers</t>
  </si>
  <si>
    <t>13h30</t>
  </si>
  <si>
    <t>0h30</t>
  </si>
  <si>
    <t xml:space="preserve">La Baie (Quais des croisières) / Laterrière                                                                                  5 motos           </t>
  </si>
  <si>
    <t>14h30</t>
  </si>
  <si>
    <t>1h30</t>
  </si>
  <si>
    <t>Transfert B</t>
  </si>
  <si>
    <t>14h45</t>
  </si>
  <si>
    <t xml:space="preserve">Laterrière / L'Étape                                                                                                                        7 passagers </t>
  </si>
  <si>
    <t>15h45</t>
  </si>
  <si>
    <t>1h00</t>
  </si>
  <si>
    <t>15h00</t>
  </si>
  <si>
    <t xml:space="preserve">Laterrière / L'Étape                                                                                                                         5 motos </t>
  </si>
  <si>
    <t>19h00</t>
  </si>
  <si>
    <t>4h00</t>
  </si>
  <si>
    <t>19h15</t>
  </si>
  <si>
    <t xml:space="preserve">L'Étape / Stoneham                                                                                                                         7 passagers </t>
  </si>
  <si>
    <t>20h15</t>
  </si>
  <si>
    <t>19h30</t>
  </si>
  <si>
    <t xml:space="preserve">L'Étape / Stoneham                                                                                                                        4 motos  </t>
  </si>
  <si>
    <t>22h45</t>
  </si>
  <si>
    <t>3h15</t>
  </si>
  <si>
    <t xml:space="preserve">Stoneham / St-Raymond coucher hôtel le Roquemont (Saint-Raymond)                               7 passagers </t>
  </si>
  <si>
    <t>23h45</t>
  </si>
  <si>
    <t xml:space="preserve">Stoneham /St-Raymond (5 motos a l'hôtel)                                                                              4 motos </t>
  </si>
  <si>
    <t>3h30</t>
  </si>
  <si>
    <t xml:space="preserve">Transfert A </t>
  </si>
  <si>
    <t xml:space="preserve">St-Raymond / Shawinigan coucher hôtel (Comfort Inn Shawinigan)                                      7 passagers </t>
  </si>
  <si>
    <t>5h30</t>
  </si>
  <si>
    <t>2h00</t>
  </si>
  <si>
    <t>Vendredi 19 juin</t>
  </si>
  <si>
    <t>7h00</t>
  </si>
  <si>
    <t xml:space="preserve">Hôtel St-Raymond / Départ St-Raymond                                                                                    5 motos </t>
  </si>
  <si>
    <t>7h15</t>
  </si>
  <si>
    <t>0h15</t>
  </si>
  <si>
    <t>8h30</t>
  </si>
  <si>
    <t xml:space="preserve">St-Raymond / Shawinigan                                                                                                              5 motos </t>
  </si>
  <si>
    <t>4h30</t>
  </si>
  <si>
    <t>12h30</t>
  </si>
  <si>
    <t xml:space="preserve">Hôtel Shawinigan / Départ Shawinigan                                                                                       7 passagers </t>
  </si>
  <si>
    <t xml:space="preserve">Shawinigan / Parc de la Mauricie / Shawinigan                                                                          5 motos </t>
  </si>
  <si>
    <t>5h00</t>
  </si>
  <si>
    <t>19h45</t>
  </si>
  <si>
    <t xml:space="preserve">Shawinigan / Louiseville                                                                                                                 7 passagers </t>
  </si>
  <si>
    <t>21h00</t>
  </si>
  <si>
    <t>1h15</t>
  </si>
  <si>
    <t xml:space="preserve">Shawinigan / Louiseville                                                                                                                 4 motos </t>
  </si>
  <si>
    <t>23h15</t>
  </si>
  <si>
    <t xml:space="preserve">Louiseville / Sorel-Tracy coucher hôtel (Hôtel le Charentais Sorel-Tracy)                               7 passagers </t>
  </si>
  <si>
    <t>0h00</t>
  </si>
  <si>
    <t xml:space="preserve">Louiseville / Sorel-Tracy (5 motos a l'hôtel)                                                                               4 motos </t>
  </si>
  <si>
    <t>3h25</t>
  </si>
  <si>
    <t xml:space="preserve">Sorel-Tracy arrivée / coucher a l'hôtel Sorel-Tracy (Hôtel le Charentais Sorel)                       5 motos </t>
  </si>
  <si>
    <t>Samedi 20 juin</t>
  </si>
  <si>
    <t xml:space="preserve">Hôtel Sorel-Tracy / Départ de La Boucle                                                                                     5 motos </t>
  </si>
  <si>
    <t>7h30</t>
  </si>
  <si>
    <t>9h00</t>
  </si>
  <si>
    <t xml:space="preserve">Sorel-Tracy La Boucle / Sorel-Tracy                                                                                              5 motos </t>
  </si>
  <si>
    <t>18h00</t>
  </si>
  <si>
    <t xml:space="preserve">Transfert B </t>
  </si>
  <si>
    <t>18h15</t>
  </si>
  <si>
    <t xml:space="preserve">Sorel-Tracy / St-Bruno-de-Montarville                                                                                       7 passagers </t>
  </si>
  <si>
    <t>17h00</t>
  </si>
  <si>
    <t xml:space="preserve">Hôtel Sorel-Tracy / Départ Sorel-Tracy                                                                                       7 passagers </t>
  </si>
  <si>
    <t>17h30</t>
  </si>
  <si>
    <t xml:space="preserve">Sorel-Tracy / St-Bruno-de-Montarville                                                                                        5 motos </t>
  </si>
  <si>
    <t>3h00</t>
  </si>
  <si>
    <t>22h15</t>
  </si>
  <si>
    <t xml:space="preserve">St-Bruno-de-Montarville / Coucher hôtel Beauharnois (Motel Lac St-Louis)                         7 passagers </t>
  </si>
  <si>
    <t>23h30</t>
  </si>
  <si>
    <t xml:space="preserve">St-Bruno-de-Montarville / Beauharnois (5 motos hôtel) 4 motos </t>
  </si>
  <si>
    <t xml:space="preserve">Beauharnois / Coucher hôtel La Prairie (Econo Lodge)                                                              7 passagers </t>
  </si>
  <si>
    <t>4h15</t>
  </si>
  <si>
    <t>Dimanche 21 juin</t>
  </si>
  <si>
    <t xml:space="preserve">6h30 </t>
  </si>
  <si>
    <t xml:space="preserve">Hôtel Beauharnois / Départ Beauharnois                                                                                    5 motos </t>
  </si>
  <si>
    <t>6h45</t>
  </si>
  <si>
    <t xml:space="preserve">Beauharnois / La Prairie                                                                                                                  5 motos </t>
  </si>
  <si>
    <t>11h10</t>
  </si>
  <si>
    <t>2h40</t>
  </si>
  <si>
    <t xml:space="preserve">11h30 </t>
  </si>
  <si>
    <t xml:space="preserve">La Prairie / Montréal                                                                                                                      7 passagers </t>
  </si>
  <si>
    <t xml:space="preserve">Hôtel La Prairie / Départ La Prairie                                                                                              7 passagers </t>
  </si>
  <si>
    <t>11h15</t>
  </si>
  <si>
    <t>12h40</t>
  </si>
  <si>
    <t xml:space="preserve">La Prairie / Montréal                                                                                                                       5 motos </t>
  </si>
  <si>
    <t>13h45</t>
  </si>
  <si>
    <t>1h05</t>
  </si>
  <si>
    <r>
      <rPr>
        <b/>
        <sz val="16"/>
        <color rgb="FF000000"/>
        <rFont val="Calibri"/>
        <family val="2"/>
      </rPr>
      <t>Les personnes contacts</t>
    </r>
    <r>
      <rPr>
        <b/>
        <i/>
        <sz val="16"/>
        <color rgb="FF000000"/>
        <rFont val="Calibri"/>
        <family val="2"/>
      </rPr>
      <t xml:space="preserve"> </t>
    </r>
  </si>
  <si>
    <r>
      <rPr>
        <sz val="16"/>
        <color rgb="FF000000"/>
        <rFont val="Calibri"/>
        <family val="2"/>
      </rPr>
      <t xml:space="preserve">Resp.motards :  </t>
    </r>
    <r>
      <rPr>
        <b/>
        <sz val="16"/>
        <color rgb="FF000000"/>
        <rFont val="Calibri"/>
        <family val="2"/>
      </rPr>
      <t xml:space="preserve">Marcel Imbeault    </t>
    </r>
    <r>
      <rPr>
        <sz val="16"/>
        <color rgb="FF000000"/>
        <rFont val="Calibri"/>
        <family val="2"/>
      </rPr>
      <t>418-944-1071  
Email.   marcel.imbeault@hotmail.fr</t>
    </r>
  </si>
  <si>
    <r>
      <rPr>
        <sz val="16"/>
        <color rgb="FF000000"/>
        <rFont val="Calibri"/>
        <family val="2"/>
      </rPr>
      <t xml:space="preserve">Location des motos : </t>
    </r>
    <r>
      <rPr>
        <b/>
        <sz val="16"/>
        <color rgb="FF000000"/>
        <rFont val="Calibri"/>
        <family val="2"/>
      </rPr>
      <t xml:space="preserve">Ghislain Lagacé      </t>
    </r>
    <r>
      <rPr>
        <sz val="16"/>
        <color rgb="FF000000"/>
        <rFont val="Calibri"/>
        <family val="2"/>
      </rPr>
      <t>418-929-7170</t>
    </r>
  </si>
  <si>
    <t xml:space="preserve">Équipe A    Resp. Jean Beaudoin 418-812-2959  </t>
  </si>
  <si>
    <t>Dist éq. A</t>
  </si>
  <si>
    <r>
      <rPr>
        <b/>
        <sz val="16"/>
        <color rgb="FF000000"/>
        <rFont val="Calibri"/>
        <family val="2"/>
      </rPr>
      <t xml:space="preserve">Jean Beaudoin           Commissaire 1      </t>
    </r>
    <r>
      <rPr>
        <sz val="16"/>
        <color rgb="FF000000"/>
        <rFont val="Calibri"/>
        <family val="2"/>
      </rPr>
      <t>418-812-2959       Email.   jblc55@gmail.com</t>
    </r>
  </si>
  <si>
    <t>Dist éq. B</t>
  </si>
  <si>
    <r>
      <rPr>
        <b/>
        <sz val="16"/>
        <color rgb="FF000000"/>
        <rFont val="Calibri"/>
        <family val="2"/>
      </rPr>
      <t xml:space="preserve">Michel Rochette       Commissaire 2       </t>
    </r>
    <r>
      <rPr>
        <sz val="16"/>
        <color rgb="FF000000"/>
        <rFont val="Calibri"/>
        <family val="2"/>
      </rPr>
      <t xml:space="preserve">514-371-6838       Email.   michoux55@gmail.com </t>
    </r>
  </si>
  <si>
    <t>Différence</t>
  </si>
  <si>
    <r>
      <rPr>
        <b/>
        <sz val="16"/>
        <color rgb="FF000000"/>
        <rFont val="Calibri"/>
        <family val="2"/>
      </rPr>
      <t xml:space="preserve">Sylvain Desgagnés    Caméra vidéo  </t>
    </r>
    <r>
      <rPr>
        <sz val="16"/>
        <color rgb="FF000000"/>
        <rFont val="Calibri"/>
        <family val="2"/>
      </rPr>
      <t xml:space="preserve">       418-815-9334       Email.   mimisly@hotmail.ca</t>
    </r>
  </si>
  <si>
    <r>
      <rPr>
        <b/>
        <sz val="16"/>
        <color rgb="FF000000"/>
        <rFont val="Calibri"/>
        <family val="2"/>
      </rPr>
      <t xml:space="preserve">Serge Harvey             Photographe          </t>
    </r>
    <r>
      <rPr>
        <sz val="16"/>
        <color rgb="FF000000"/>
        <rFont val="Calibri"/>
        <family val="2"/>
      </rPr>
      <t xml:space="preserve">418-550-0735       Email.   serge.g.harvey@videotron.ca     </t>
    </r>
  </si>
  <si>
    <t xml:space="preserve">                                     Photographe jour</t>
  </si>
  <si>
    <t xml:space="preserve">Équipe B   Resp.  Serge Sévigny cell. 418-549-5911 </t>
  </si>
  <si>
    <r>
      <rPr>
        <b/>
        <sz val="16"/>
        <color rgb="FF000000"/>
        <rFont val="Calibri"/>
        <family val="2"/>
      </rPr>
      <t xml:space="preserve">Serge Sévigny          Commissaire 1       </t>
    </r>
    <r>
      <rPr>
        <sz val="16"/>
        <color rgb="FF000000"/>
        <rFont val="Calibri"/>
        <family val="2"/>
      </rPr>
      <t>418-549-5911        Email.   serge.sevigny@hotmail.com</t>
    </r>
  </si>
  <si>
    <r>
      <rPr>
        <b/>
        <sz val="16"/>
        <color rgb="FF000000"/>
        <rFont val="Calibri"/>
        <family val="2"/>
      </rPr>
      <t xml:space="preserve">Alain Denis               Commissaire 2       </t>
    </r>
    <r>
      <rPr>
        <sz val="16"/>
        <color rgb="FF000000"/>
        <rFont val="Calibri"/>
        <family val="2"/>
      </rPr>
      <t xml:space="preserve">418-290-2548        Email.   alain17@videotron.ca </t>
    </r>
  </si>
  <si>
    <r>
      <rPr>
        <b/>
        <sz val="16"/>
        <color rgb="FF000000"/>
        <rFont val="Calibri"/>
        <family val="2"/>
      </rPr>
      <t xml:space="preserve">                                   Caméra vidéo     </t>
    </r>
    <r>
      <rPr>
        <sz val="16"/>
        <color rgb="FF000000"/>
        <rFont val="Calibri"/>
        <family val="2"/>
      </rPr>
      <t xml:space="preserve">   </t>
    </r>
  </si>
  <si>
    <r>
      <rPr>
        <b/>
        <sz val="16"/>
        <color rgb="FF000000"/>
        <rFont val="Calibri"/>
        <family val="2"/>
      </rPr>
      <t xml:space="preserve">Jean-Pierre Régis    Photographe          </t>
    </r>
    <r>
      <rPr>
        <sz val="16"/>
        <color rgb="FF000000"/>
        <rFont val="Calibri"/>
        <family val="2"/>
      </rPr>
      <t>418-591-0580       Email.   jeanpierre_53@hotmail.com</t>
    </r>
  </si>
  <si>
    <r>
      <rPr>
        <b/>
        <sz val="16"/>
        <color rgb="FF000000"/>
        <rFont val="Calibri"/>
        <family val="2"/>
      </rPr>
      <t xml:space="preserve">                                   Photographe jour</t>
    </r>
    <r>
      <rPr>
        <sz val="16"/>
        <color rgb="FF000000"/>
        <rFont val="Calibri"/>
        <family val="2"/>
      </rPr>
      <t xml:space="preserve"> </t>
    </r>
  </si>
  <si>
    <r>
      <rPr>
        <b/>
        <sz val="12"/>
        <color rgb="FF000000"/>
        <rFont val="Arial"/>
        <family val="2"/>
      </rPr>
      <t>Équipe B des motards 2022</t>
    </r>
    <r>
      <rPr>
        <b/>
        <sz val="10"/>
        <color rgb="FF000000"/>
        <rFont val="Arial"/>
        <family val="2"/>
      </rPr>
      <t xml:space="preserve">
</t>
    </r>
    <r>
      <rPr>
        <b/>
        <i/>
        <sz val="10"/>
        <color rgb="FF000000"/>
        <rFont val="Arial"/>
        <family val="2"/>
      </rPr>
      <t>Resp: Marcel Imbeault cell. 418-944-1071</t>
    </r>
  </si>
  <si>
    <t>notes</t>
  </si>
  <si>
    <t>St-Raymond
Hôtel Roquemont</t>
  </si>
  <si>
    <t>Zzz Saint-Raymond</t>
  </si>
  <si>
    <t>Saint-Raymond
Départ</t>
  </si>
  <si>
    <t>Sorel motel
le Charentais</t>
  </si>
  <si>
    <t>EconoLodge Brossard</t>
  </si>
  <si>
    <t>Grosse nuit pour le conducteur du 7 passagers qui devra se promener entre  St-Bruno/Valleyfield/Beauharnois/Brossard et revenir à Valleyfield au matin pour l'équipe A</t>
  </si>
  <si>
    <t>Zzz EconoLodge Brossard</t>
  </si>
  <si>
    <t>EconoLoge Brossard</t>
  </si>
  <si>
    <t xml:space="preserve">Équipe CONVOI 1
</t>
  </si>
  <si>
    <t>Jour</t>
  </si>
  <si>
    <t>Étapes</t>
  </si>
  <si>
    <t>km</t>
  </si>
  <si>
    <t>Heure repas</t>
  </si>
  <si>
    <t>Sous-total hrs travail</t>
  </si>
  <si>
    <t>Total hrs travail</t>
  </si>
  <si>
    <t>Repos de 12:30 à 8:00</t>
  </si>
  <si>
    <t>Repos de 11h45 à 14h15</t>
  </si>
  <si>
    <t>Repos de 19:00 à 8:00</t>
  </si>
  <si>
    <t>Repos de 15h à 18h</t>
  </si>
  <si>
    <t>Repos de 1:15 à 6:30</t>
  </si>
  <si>
    <t>Grand total hres de travail :</t>
  </si>
  <si>
    <t>38,5 h</t>
  </si>
  <si>
    <t>Grand total hres repos =</t>
  </si>
  <si>
    <r>
      <rPr>
        <b/>
        <sz val="11"/>
        <color theme="1"/>
        <rFont val="Arial"/>
        <family val="2"/>
      </rPr>
      <t>Équipe CONVOI 2</t>
    </r>
  </si>
  <si>
    <t>Repos de 19h30 à 00:00</t>
  </si>
  <si>
    <t>Repos de 4 h 15 à 11h 30</t>
  </si>
  <si>
    <t>Repos de 14h à 19h30</t>
  </si>
  <si>
    <t>Repos de 23h30 à 8h</t>
  </si>
  <si>
    <t>Repos de 9h30 à 15h30</t>
  </si>
  <si>
    <t>Repos de 21h à 1h30</t>
  </si>
  <si>
    <t>Repos de 4h30 à 12h</t>
  </si>
  <si>
    <t>Repos à 14h30 et fin de mandat - MERCI!</t>
  </si>
  <si>
    <t>31h30</t>
  </si>
  <si>
    <t>HORAIRE PIERRE LAVOIE - mettre à jour 2023</t>
  </si>
  <si>
    <t>1000 KM</t>
  </si>
  <si>
    <t xml:space="preserve">     Étape </t>
  </si>
  <si>
    <t>Distance (km)</t>
  </si>
  <si>
    <t xml:space="preserve">Vitesse moyenne (km/h)            </t>
  </si>
  <si>
    <t>Cat.</t>
  </si>
  <si>
    <t xml:space="preserve">Heure d'arrivée            </t>
  </si>
  <si>
    <t>PIERRE LAVOIE</t>
  </si>
  <si>
    <t>PROTOCOLE</t>
  </si>
  <si>
    <t>AUTRES</t>
  </si>
  <si>
    <t>ENTREVUES</t>
  </si>
  <si>
    <t>Run through</t>
  </si>
  <si>
    <t>Chantale et Marie-Philip</t>
  </si>
  <si>
    <t>AVANT LE DÉPART</t>
  </si>
  <si>
    <r>
      <rPr>
        <sz val="11"/>
        <color rgb="FFFF0000"/>
        <rFont val="Calibri"/>
        <family val="2"/>
      </rPr>
      <t xml:space="preserve">- remise des vêtements
- vélo?
</t>
    </r>
    <r>
      <rPr>
        <sz val="11"/>
        <color rgb="FF000000"/>
        <rFont val="Calibri"/>
        <family val="2"/>
      </rPr>
      <t xml:space="preserve">- brief pré-1000 KM... FAIT </t>
    </r>
  </si>
  <si>
    <t>Entrevue en direct Salut Bonjour</t>
  </si>
  <si>
    <t>via Skype en direct</t>
  </si>
  <si>
    <t>Entrevue en direct LCN</t>
  </si>
  <si>
    <t>via Skype en direct avec PKP</t>
  </si>
  <si>
    <t>Entrevue LCN</t>
  </si>
  <si>
    <t>Entrevue  pré-enregistrée</t>
  </si>
  <si>
    <t>à déterminer</t>
  </si>
  <si>
    <t>à enregistrer dans l'après-midi avec PKP</t>
  </si>
  <si>
    <t>Pierre Lavoie se déplace vers le Palais municipal.</t>
  </si>
  <si>
    <t>Il doit être arrivée avant 10h30.</t>
  </si>
  <si>
    <t>Photos avec les équipes</t>
  </si>
  <si>
    <t>Réunion des cyclistes</t>
  </si>
  <si>
    <t>Allocution aux cyclistes (8 min max)</t>
  </si>
  <si>
    <t>Prise de parole (Protocole de départ)</t>
  </si>
  <si>
    <t>Prise de parole au Quai d'Escale</t>
  </si>
  <si>
    <t>départ en direct avec Québecor</t>
  </si>
  <si>
    <t>PKP à l'avant avec Pierre</t>
  </si>
  <si>
    <t>OUI</t>
  </si>
  <si>
    <t>Entrevue possible</t>
  </si>
  <si>
    <t>entrevue possible Québecor avec caméra Saguenay</t>
  </si>
  <si>
    <t>NON</t>
  </si>
  <si>
    <t>entrevues possibles</t>
  </si>
  <si>
    <t xml:space="preserve">Salut Bonjour Météo + LCN </t>
  </si>
  <si>
    <t>OUI - marche 1MKME</t>
  </si>
  <si>
    <t>oui - maire de QC</t>
  </si>
  <si>
    <t xml:space="preserve">Entrevue en direct </t>
  </si>
  <si>
    <t>Entrevue en direct Salut Bonjour + LCN</t>
  </si>
  <si>
    <t>oui - rectrice</t>
  </si>
  <si>
    <t>OUI - Avantages Membres</t>
  </si>
  <si>
    <t>oui - (va se coucher à Bromont avec son VR)</t>
  </si>
  <si>
    <t>Entrevue en direct</t>
  </si>
  <si>
    <t>Entrevue avec PKP Salut Bonjour</t>
  </si>
  <si>
    <r>
      <rPr>
        <b/>
        <sz val="11"/>
        <color rgb="FF000000"/>
        <rFont val="Calibri"/>
        <family val="2"/>
      </rPr>
      <t xml:space="preserve">non </t>
    </r>
    <r>
      <rPr>
        <sz val="11"/>
        <color rgb="FF000000"/>
        <rFont val="Calibri"/>
        <family val="2"/>
      </rPr>
      <t>démo sur la piste à 6h
- besoin de sa taille de soulier, grandeur de vélo</t>
    </r>
  </si>
  <si>
    <t>Entrevue Québecor aussitôt le pied à terre</t>
  </si>
  <si>
    <t>Discours Protocole d'arrivée</t>
  </si>
  <si>
    <t>Quelle position?</t>
  </si>
  <si>
    <t>en studio</t>
  </si>
  <si>
    <t>Mise à jour 2023</t>
  </si>
  <si>
    <t>TOTAL</t>
  </si>
  <si>
    <t xml:space="preserve">      </t>
  </si>
  <si>
    <t>;</t>
  </si>
  <si>
    <r>
      <rPr>
        <b/>
        <sz val="18"/>
        <color rgb="FF000000"/>
        <rFont val="Calibri"/>
        <family val="2"/>
      </rPr>
      <t xml:space="preserve">Équipe des motards 
Responsable : </t>
    </r>
    <r>
      <rPr>
        <b/>
        <i/>
        <sz val="18"/>
        <color rgb="FF000000"/>
        <rFont val="Calibri"/>
        <family val="2"/>
      </rPr>
      <t>Marcel Imbeault</t>
    </r>
    <r>
      <rPr>
        <b/>
        <sz val="18"/>
        <color rgb="FF000000"/>
        <rFont val="Calibri"/>
        <family val="2"/>
      </rPr>
      <t xml:space="preserve"> cell. 418-944-1071</t>
    </r>
  </si>
  <si>
    <r>
      <rPr>
        <b/>
        <sz val="16"/>
        <color rgb="FF000000"/>
        <rFont val="Calibri"/>
        <family val="2"/>
      </rPr>
      <t>Les personnes contacts</t>
    </r>
    <r>
      <rPr>
        <b/>
        <i/>
        <sz val="16"/>
        <color rgb="FF000000"/>
        <rFont val="Calibri"/>
        <family val="2"/>
      </rPr>
      <t xml:space="preserve"> </t>
    </r>
  </si>
  <si>
    <r>
      <rPr>
        <sz val="16"/>
        <color rgb="FF000000"/>
        <rFont val="Calibri"/>
        <family val="2"/>
      </rPr>
      <t xml:space="preserve">Resp.motards :  </t>
    </r>
    <r>
      <rPr>
        <b/>
        <sz val="16"/>
        <color rgb="FF000000"/>
        <rFont val="Calibri"/>
        <family val="2"/>
      </rPr>
      <t xml:space="preserve">Marcel Imbeault    </t>
    </r>
    <r>
      <rPr>
        <sz val="16"/>
        <color rgb="FF000000"/>
        <rFont val="Calibri"/>
        <family val="2"/>
      </rPr>
      <t>418-944-1071  
Email.   marcel.imbeault@hotmail.fr</t>
    </r>
  </si>
  <si>
    <r>
      <rPr>
        <sz val="16"/>
        <color rgb="FF000000"/>
        <rFont val="Calibri"/>
        <family val="2"/>
      </rPr>
      <t xml:space="preserve">Location des motos : </t>
    </r>
    <r>
      <rPr>
        <b/>
        <sz val="16"/>
        <color rgb="FF000000"/>
        <rFont val="Calibri"/>
        <family val="2"/>
      </rPr>
      <t xml:space="preserve">Ghislain Lagacé      </t>
    </r>
    <r>
      <rPr>
        <sz val="16"/>
        <color rgb="FF000000"/>
        <rFont val="Calibri"/>
        <family val="2"/>
      </rPr>
      <t>418-929-7170</t>
    </r>
  </si>
  <si>
    <r>
      <rPr>
        <b/>
        <sz val="16"/>
        <color rgb="FF000000"/>
        <rFont val="Calibri"/>
        <family val="2"/>
      </rPr>
      <t xml:space="preserve">Jean Beaudoin           Commissaire 1      </t>
    </r>
    <r>
      <rPr>
        <sz val="16"/>
        <color rgb="FF000000"/>
        <rFont val="Calibri"/>
        <family val="2"/>
      </rPr>
      <t>418-812-2959       Email.   jblc55@gmail.com</t>
    </r>
  </si>
  <si>
    <r>
      <rPr>
        <b/>
        <sz val="16"/>
        <color rgb="FF000000"/>
        <rFont val="Calibri"/>
        <family val="2"/>
      </rPr>
      <t xml:space="preserve">Michel Rochette       Commissaire 2       </t>
    </r>
    <r>
      <rPr>
        <sz val="16"/>
        <color rgb="FF000000"/>
        <rFont val="Calibri"/>
        <family val="2"/>
      </rPr>
      <t xml:space="preserve">514-371-6838       Email.   michoux55@gmail.com </t>
    </r>
  </si>
  <si>
    <r>
      <rPr>
        <b/>
        <sz val="16"/>
        <color rgb="FF000000"/>
        <rFont val="Calibri"/>
        <family val="2"/>
      </rPr>
      <t xml:space="preserve">Sylvain Desgagnés    Caméra vidéo  </t>
    </r>
    <r>
      <rPr>
        <sz val="16"/>
        <color rgb="FF000000"/>
        <rFont val="Calibri"/>
        <family val="2"/>
      </rPr>
      <t xml:space="preserve">       418-815-9334       Email.   mimisly@hotmail.ca</t>
    </r>
  </si>
  <si>
    <r>
      <rPr>
        <b/>
        <sz val="16"/>
        <color rgb="FF000000"/>
        <rFont val="Calibri"/>
        <family val="2"/>
      </rPr>
      <t xml:space="preserve">Serge Harvey             Photographe          </t>
    </r>
    <r>
      <rPr>
        <sz val="16"/>
        <color rgb="FF000000"/>
        <rFont val="Calibri"/>
        <family val="2"/>
      </rPr>
      <t xml:space="preserve">418-550-0735       Email.   serge.g.harvey@videotron.ca     </t>
    </r>
  </si>
  <si>
    <r>
      <rPr>
        <b/>
        <sz val="16"/>
        <color rgb="FF000000"/>
        <rFont val="Calibri"/>
        <family val="2"/>
      </rPr>
      <t xml:space="preserve">Serge Sévigny          Commissaire 1       </t>
    </r>
    <r>
      <rPr>
        <sz val="16"/>
        <color rgb="FF000000"/>
        <rFont val="Calibri"/>
        <family val="2"/>
      </rPr>
      <t>418-549-5911        Email.   serge.sevigny@hotmail.com</t>
    </r>
  </si>
  <si>
    <r>
      <rPr>
        <b/>
        <sz val="16"/>
        <color rgb="FF000000"/>
        <rFont val="Calibri"/>
        <family val="2"/>
      </rPr>
      <t xml:space="preserve">Alain Denis               Commissaire 2       </t>
    </r>
    <r>
      <rPr>
        <sz val="16"/>
        <color rgb="FF000000"/>
        <rFont val="Calibri"/>
        <family val="2"/>
      </rPr>
      <t xml:space="preserve">418-290-2548        Email.   alain17@videotron.ca </t>
    </r>
  </si>
  <si>
    <r>
      <rPr>
        <b/>
        <sz val="16"/>
        <color rgb="FF000000"/>
        <rFont val="Calibri"/>
        <family val="2"/>
      </rPr>
      <t xml:space="preserve">                                   Caméra vidéo     </t>
    </r>
    <r>
      <rPr>
        <sz val="16"/>
        <color rgb="FF000000"/>
        <rFont val="Calibri"/>
        <family val="2"/>
      </rPr>
      <t xml:space="preserve">   </t>
    </r>
  </si>
  <si>
    <r>
      <rPr>
        <b/>
        <sz val="16"/>
        <color rgb="FF000000"/>
        <rFont val="Calibri"/>
        <family val="2"/>
      </rPr>
      <t xml:space="preserve">Jean-Pierre Régis    Photographe          </t>
    </r>
    <r>
      <rPr>
        <sz val="16"/>
        <color rgb="FF000000"/>
        <rFont val="Calibri"/>
        <family val="2"/>
      </rPr>
      <t>418-591-0580       Email.   jeanpierre_53@hotmail.com</t>
    </r>
  </si>
  <si>
    <r>
      <rPr>
        <b/>
        <sz val="16"/>
        <color rgb="FF000000"/>
        <rFont val="Calibri"/>
        <family val="2"/>
      </rPr>
      <t xml:space="preserve">                                   Photographe jour</t>
    </r>
    <r>
      <rPr>
        <sz val="16"/>
        <color rgb="FF000000"/>
        <rFont val="Calibri"/>
        <family val="2"/>
      </rPr>
      <t xml:space="preserve"> </t>
    </r>
  </si>
  <si>
    <t>#REF!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</si>
</sst>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"/>
    <numFmt numFmtId="165" formatCode="hh&quot;:&quot;mm"/>
    <numFmt numFmtId="166" formatCode="d&quot;  &quot;mmmm"/>
    <numFmt numFmtId="167" formatCode="0.0%"/>
    <numFmt numFmtId="168" formatCode="d\.m"/>
    <numFmt numFmtId="169" formatCode="d\ mmmm"/>
    <numFmt numFmtId="170" formatCode="h&quot; h &quot;mm"/>
    <numFmt numFmtId="171" formatCode="d\ mmmm\ yyyy"/>
    <numFmt numFmtId="172" formatCode="dddd\ d\ mmmm\ yyyy"/>
    <numFmt numFmtId="173" formatCode="d&quot; &quot;mmmm&quot; &quot;"/>
    <numFmt numFmtId="174" formatCode="dddd\ d\ mmmm"/>
    <numFmt numFmtId="175" formatCode="[$-F400]h:mm:ss\ AM/PM"/>
    <numFmt numFmtId="176" formatCode="ddd\ d\ mmmm"/>
  </numFmts>
  <fonts count="202" x14ac:knownFonts="1">
    <font>
      <sz val="11"/>
      <color rgb="FF000000"/>
      <name val="Calibri"/>
      <scheme val="minor"/>
    </font>
    <font>
      <sz val="18"/>
      <color rgb="FFFFFFFF"/>
      <name val="Roboto"/>
    </font>
    <font>
      <sz val="11"/>
      <color rgb="FFFFFFFF"/>
      <name val="Roboto"/>
    </font>
    <font>
      <u/>
      <sz val="12"/>
      <color rgb="FFFFFFFF"/>
      <name val="Roboto"/>
    </font>
    <font>
      <u/>
      <sz val="11"/>
      <color rgb="FFFFFFFF"/>
      <name val="Roboto"/>
    </font>
    <font>
      <b/>
      <sz val="11"/>
      <color rgb="FFFFFFFF"/>
      <name val="Roboto"/>
    </font>
    <font>
      <b/>
      <sz val="11"/>
      <color rgb="FFFFFFFF"/>
      <name val="Roboto"/>
    </font>
    <font>
      <sz val="11"/>
      <color theme="1"/>
      <name val="Roboto"/>
    </font>
    <font>
      <sz val="11"/>
      <color rgb="FF000000"/>
      <name val="Roboto"/>
    </font>
    <font>
      <sz val="11"/>
      <color rgb="FFFF0000"/>
      <name val="Roboto"/>
    </font>
    <font>
      <sz val="11"/>
      <color rgb="FF000000"/>
      <name val="Roboto"/>
    </font>
    <font>
      <sz val="11"/>
      <color rgb="FF4C7268"/>
      <name val="Roboto"/>
    </font>
    <font>
      <sz val="10"/>
      <color rgb="FFFFFFFF"/>
      <name val="Roboto"/>
    </font>
    <font>
      <b/>
      <sz val="10"/>
      <color rgb="FF4C7268"/>
      <name val="Roboto"/>
    </font>
    <font>
      <b/>
      <sz val="9"/>
      <color rgb="FF4C7268"/>
      <name val="Roboto"/>
    </font>
    <font>
      <sz val="10"/>
      <color rgb="FF000000"/>
      <name val="Roboto"/>
    </font>
    <font>
      <b/>
      <sz val="10"/>
      <color theme="1"/>
      <name val="Roboto"/>
    </font>
    <font>
      <b/>
      <sz val="10"/>
      <color rgb="FFFF0000"/>
      <name val="Roboto"/>
    </font>
    <font>
      <sz val="10"/>
      <color theme="1"/>
      <name val="Roboto"/>
    </font>
    <font>
      <sz val="11"/>
      <color rgb="FFD9D9D9"/>
      <name val="Roboto"/>
    </font>
    <font>
      <i/>
      <sz val="9"/>
      <color theme="1"/>
      <name val="Roboto"/>
    </font>
    <font>
      <b/>
      <sz val="10"/>
      <color rgb="FF000000"/>
      <name val="Roboto"/>
    </font>
    <font>
      <sz val="8"/>
      <color rgb="FF333333"/>
      <name val="Roboto"/>
    </font>
    <font>
      <b/>
      <sz val="8"/>
      <color rgb="FFD9D9D9"/>
      <name val="Roboto"/>
    </font>
    <font>
      <u/>
      <sz val="10"/>
      <color rgb="FF000000"/>
      <name val="Roboto"/>
    </font>
    <font>
      <sz val="11"/>
      <color theme="1"/>
      <name val="Roboto"/>
    </font>
    <font>
      <u/>
      <sz val="11"/>
      <color rgb="FF0000FF"/>
      <name val="Roboto"/>
    </font>
    <font>
      <sz val="9"/>
      <color theme="1"/>
      <name val="Roboto"/>
    </font>
    <font>
      <sz val="10"/>
      <color rgb="FFD9D9D9"/>
      <name val="Roboto"/>
    </font>
    <font>
      <sz val="8"/>
      <color rgb="FF000000"/>
      <name val="Roboto"/>
    </font>
    <font>
      <sz val="11"/>
      <color theme="1"/>
      <name val="Calibri"/>
      <family val="2"/>
    </font>
    <font>
      <b/>
      <sz val="11"/>
      <color theme="1"/>
      <name val="Roboto"/>
    </font>
    <font>
      <sz val="8"/>
      <color theme="1"/>
      <name val="Roboto"/>
    </font>
    <font>
      <u/>
      <sz val="11"/>
      <color rgb="FF000000"/>
      <name val="Roboto"/>
    </font>
    <font>
      <sz val="9"/>
      <color rgb="FF000000"/>
      <name val="Roboto"/>
    </font>
    <font>
      <b/>
      <sz val="11"/>
      <color rgb="FF000000"/>
      <name val="Roboto"/>
    </font>
    <font>
      <b/>
      <sz val="11"/>
      <color rgb="FFFF0000"/>
      <name val="Roboto"/>
    </font>
    <font>
      <b/>
      <u/>
      <sz val="10"/>
      <color rgb="FF0000FF"/>
      <name val="Roboto"/>
    </font>
    <font>
      <b/>
      <sz val="11"/>
      <color rgb="FFFF0000"/>
      <name val="Roboto"/>
    </font>
    <font>
      <strike/>
      <sz val="11"/>
      <color rgb="FFFF0000"/>
      <name val="Roboto"/>
    </font>
    <font>
      <u/>
      <sz val="10"/>
      <color rgb="FF0000FF"/>
      <name val="Roboto"/>
    </font>
    <font>
      <sz val="7"/>
      <color theme="1"/>
      <name val="Roboto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666666"/>
      <name val="Roboto"/>
    </font>
    <font>
      <sz val="10"/>
      <color rgb="FF666666"/>
      <name val="Roboto"/>
    </font>
    <font>
      <sz val="11"/>
      <color rgb="FF666666"/>
      <name val="Roboto"/>
    </font>
    <font>
      <sz val="8"/>
      <color rgb="FF666666"/>
      <name val="Roboto"/>
    </font>
    <font>
      <sz val="9"/>
      <color rgb="FF666666"/>
      <name val="Roboto"/>
    </font>
    <font>
      <sz val="11"/>
      <name val="Calibri"/>
      <family val="2"/>
    </font>
    <font>
      <b/>
      <sz val="8"/>
      <color rgb="FF666666"/>
      <name val="Roboto"/>
    </font>
    <font>
      <u/>
      <sz val="11"/>
      <color rgb="FF0000FF"/>
      <name val="Roboto"/>
    </font>
    <font>
      <u/>
      <sz val="11"/>
      <color rgb="FF0000FF"/>
      <name val="Roboto"/>
    </font>
    <font>
      <u/>
      <sz val="10"/>
      <color rgb="FF0000FF"/>
      <name val="Roboto"/>
    </font>
    <font>
      <u/>
      <sz val="11"/>
      <color rgb="FF0000FF"/>
      <name val="Calibri"/>
      <family val="2"/>
    </font>
    <font>
      <sz val="10"/>
      <color rgb="FFFF0000"/>
      <name val="Roboto"/>
    </font>
    <font>
      <strike/>
      <sz val="10"/>
      <color rgb="FF000000"/>
      <name val="Roboto"/>
    </font>
    <font>
      <strike/>
      <sz val="11"/>
      <color theme="1"/>
      <name val="Roboto"/>
    </font>
    <font>
      <b/>
      <strike/>
      <sz val="10"/>
      <color rgb="FF000000"/>
      <name val="Roboto"/>
    </font>
    <font>
      <strike/>
      <sz val="8"/>
      <color rgb="FF000000"/>
      <name val="Roboto"/>
    </font>
    <font>
      <b/>
      <strike/>
      <sz val="10"/>
      <color theme="1"/>
      <name val="Roboto"/>
    </font>
    <font>
      <strike/>
      <sz val="10"/>
      <color theme="1"/>
      <name val="Roboto"/>
    </font>
    <font>
      <b/>
      <sz val="24"/>
      <color theme="1"/>
      <name val="Calibri"/>
      <family val="2"/>
    </font>
    <font>
      <b/>
      <sz val="24"/>
      <color rgb="FF17365D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17365D"/>
      <name val="Calibri"/>
      <family val="2"/>
    </font>
    <font>
      <sz val="11"/>
      <color rgb="FFFFFFFF"/>
      <name val="Calibri"/>
      <family val="2"/>
    </font>
    <font>
      <b/>
      <sz val="11"/>
      <color rgb="FF17365D"/>
      <name val="Calibri"/>
      <family val="2"/>
    </font>
    <font>
      <b/>
      <sz val="11"/>
      <color rgb="FFFF0000"/>
      <name val="Calibri"/>
      <family val="2"/>
    </font>
    <font>
      <sz val="8"/>
      <color rgb="FFFFFFFF"/>
      <name val="Calibri"/>
      <family val="2"/>
    </font>
    <font>
      <sz val="11"/>
      <color rgb="FFFFFFFF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u/>
      <sz val="11"/>
      <color rgb="FF0000FF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u/>
      <sz val="11"/>
      <color rgb="FF0000FF"/>
      <name val="Arial"/>
      <family val="2"/>
    </font>
    <font>
      <b/>
      <sz val="9"/>
      <color theme="1"/>
      <name val="Arial"/>
      <family val="2"/>
    </font>
    <font>
      <u/>
      <sz val="11"/>
      <color rgb="FF0000FF"/>
      <name val="Arial"/>
      <family val="2"/>
    </font>
    <font>
      <sz val="9"/>
      <color rgb="FF000000"/>
      <name val="Arial"/>
      <family val="2"/>
    </font>
    <font>
      <u/>
      <sz val="11"/>
      <color rgb="FF0000FF"/>
      <name val="Arial"/>
      <family val="2"/>
    </font>
    <font>
      <b/>
      <sz val="11"/>
      <color rgb="FF999999"/>
      <name val="Arial"/>
      <family val="2"/>
    </font>
    <font>
      <sz val="11"/>
      <color rgb="FF999999"/>
      <name val="Arial"/>
      <family val="2"/>
    </font>
    <font>
      <b/>
      <sz val="11"/>
      <color rgb="FFFF0000"/>
      <name val="Arial"/>
      <family val="2"/>
    </font>
    <font>
      <b/>
      <sz val="11"/>
      <color rgb="FFD9D9D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9900"/>
      <name val="Arial"/>
      <family val="2"/>
    </font>
    <font>
      <sz val="10"/>
      <color rgb="FFFF0000"/>
      <name val="Arial"/>
      <family val="2"/>
    </font>
    <font>
      <sz val="10"/>
      <color rgb="FF9900FF"/>
      <name val="Arial"/>
      <family val="2"/>
    </font>
    <font>
      <b/>
      <sz val="10"/>
      <color rgb="FFFF0000"/>
      <name val="Arial"/>
      <family val="2"/>
    </font>
    <font>
      <b/>
      <strike/>
      <sz val="10"/>
      <color theme="1"/>
      <name val="Arial"/>
      <family val="2"/>
    </font>
    <font>
      <sz val="9"/>
      <color rgb="FF000000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8"/>
      <color theme="0"/>
      <name val="Arial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Roboto"/>
    </font>
    <font>
      <b/>
      <sz val="11"/>
      <color rgb="FFCC0000"/>
      <name val="Arial"/>
      <family val="2"/>
    </font>
    <font>
      <sz val="11"/>
      <color rgb="FFFF0000"/>
      <name val="Arial"/>
      <family val="2"/>
    </font>
    <font>
      <sz val="14"/>
      <color theme="0"/>
      <name val="Arial"/>
      <family val="2"/>
    </font>
    <font>
      <sz val="11"/>
      <color rgb="FFEB0306"/>
      <name val="Arial"/>
      <family val="2"/>
    </font>
    <font>
      <sz val="14"/>
      <color rgb="FFFFFFFF"/>
      <name val="Arial"/>
      <family val="2"/>
    </font>
    <font>
      <sz val="10"/>
      <color rgb="FFEB0306"/>
      <name val="Arial"/>
      <family val="2"/>
    </font>
    <font>
      <b/>
      <sz val="11"/>
      <color rgb="FFFF0000"/>
      <name val="Calibri"/>
      <family val="2"/>
    </font>
    <font>
      <b/>
      <sz val="12"/>
      <color rgb="FFFFFFFF"/>
      <name val="Roboto"/>
    </font>
    <font>
      <b/>
      <sz val="11"/>
      <color theme="1"/>
      <name val="Calibri"/>
      <family val="2"/>
    </font>
    <font>
      <sz val="11"/>
      <color rgb="FFEB0306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EB0306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/>
      <sz val="10"/>
      <color rgb="FF0000FF"/>
      <name val="Arial"/>
      <family val="2"/>
    </font>
    <font>
      <strike/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0"/>
      <color rgb="FF222222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b/>
      <sz val="9"/>
      <color rgb="FF17365D"/>
      <name val="Arial"/>
      <family val="2"/>
    </font>
    <font>
      <b/>
      <u/>
      <sz val="9"/>
      <color rgb="FF17365D"/>
      <name val="Arial"/>
      <family val="2"/>
    </font>
    <font>
      <b/>
      <u/>
      <sz val="10"/>
      <color theme="1"/>
      <name val="Arial"/>
      <family val="2"/>
    </font>
    <font>
      <b/>
      <sz val="14"/>
      <color theme="0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sz val="8"/>
      <color rgb="FF000000"/>
      <name val="Arial"/>
      <family val="2"/>
    </font>
    <font>
      <b/>
      <sz val="8"/>
      <color rgb="FFEB0306"/>
      <name val="Arial"/>
      <family val="2"/>
    </font>
    <font>
      <sz val="8"/>
      <color rgb="FF333333"/>
      <name val="Helvetica Neue"/>
      <family val="2"/>
    </font>
    <font>
      <u/>
      <sz val="11"/>
      <color rgb="FF0000FF"/>
      <name val="Roboto"/>
    </font>
    <font>
      <b/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trike/>
      <sz val="11"/>
      <color theme="1"/>
      <name val="Calibri"/>
      <family val="2"/>
    </font>
    <font>
      <strike/>
      <sz val="10"/>
      <color rgb="FF000000"/>
      <name val="Arial"/>
      <family val="2"/>
    </font>
    <font>
      <strike/>
      <sz val="8"/>
      <color rgb="FF333333"/>
      <name val="Helvetica Neue"/>
      <family val="2"/>
    </font>
    <font>
      <strike/>
      <sz val="11"/>
      <color theme="1"/>
      <name val="Calibri"/>
      <family val="2"/>
    </font>
    <font>
      <strike/>
      <u/>
      <sz val="11"/>
      <color rgb="FF0000FF"/>
      <name val="Roboto"/>
    </font>
    <font>
      <sz val="8"/>
      <color theme="1"/>
      <name val="Helvetica Neue"/>
      <family val="2"/>
    </font>
    <font>
      <u/>
      <sz val="11"/>
      <color rgb="FF0000FF"/>
      <name val="Roboto"/>
    </font>
    <font>
      <strike/>
      <sz val="11"/>
      <color rgb="FF0000FF"/>
      <name val="Roboto"/>
    </font>
    <font>
      <strike/>
      <u/>
      <sz val="11"/>
      <color rgb="FF0000FF"/>
      <name val="Roboto"/>
    </font>
    <font>
      <sz val="11"/>
      <color rgb="FF0000FF"/>
      <name val="Roboto"/>
    </font>
    <font>
      <u/>
      <sz val="11"/>
      <color rgb="FF1155CC"/>
      <name val="Roboto"/>
    </font>
    <font>
      <u/>
      <sz val="11"/>
      <color rgb="FF1155CC"/>
      <name val="Roboto"/>
    </font>
    <font>
      <u/>
      <sz val="11"/>
      <color rgb="FF0000FF"/>
      <name val="Roboto"/>
    </font>
    <font>
      <strike/>
      <sz val="8"/>
      <color theme="1"/>
      <name val="Helvetica Neue"/>
      <family val="2"/>
    </font>
    <font>
      <strike/>
      <u/>
      <sz val="11"/>
      <color rgb="FF0000FF"/>
      <name val="Roboto"/>
    </font>
    <font>
      <u/>
      <sz val="11"/>
      <color rgb="FF0000FF"/>
      <name val="Roboto"/>
    </font>
    <font>
      <u/>
      <sz val="11"/>
      <color rgb="FF0000FF"/>
      <name val="Roboto"/>
    </font>
    <font>
      <strike/>
      <u/>
      <sz val="11"/>
      <color rgb="FF1155CC"/>
      <name val="Roboto"/>
    </font>
    <font>
      <strike/>
      <sz val="11"/>
      <color rgb="FF1155CC"/>
      <name val="Roboto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u/>
      <sz val="9"/>
      <color theme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theme="1"/>
      <name val="Calibri"/>
      <family val="2"/>
    </font>
    <font>
      <b/>
      <i/>
      <sz val="16"/>
      <color rgb="FF000000"/>
      <name val="Calibri"/>
      <family val="2"/>
    </font>
    <font>
      <sz val="16"/>
      <color rgb="FF000000"/>
      <name val="Calibri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24"/>
      <color rgb="FFFF0000"/>
      <name val="Calibri"/>
      <family val="2"/>
    </font>
    <font>
      <b/>
      <sz val="24"/>
      <color rgb="FF000000"/>
      <name val="Calibri"/>
      <family val="2"/>
    </font>
    <font>
      <b/>
      <sz val="26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1F1F1F"/>
      <name val="Arial"/>
      <family val="2"/>
    </font>
    <font>
      <sz val="11"/>
      <color rgb="FF000000"/>
      <name val="Helvetica Neue"/>
      <family val="2"/>
    </font>
    <font>
      <sz val="12"/>
      <color rgb="FF000000"/>
      <name val="Arial"/>
      <family val="2"/>
    </font>
    <font>
      <b/>
      <u/>
      <sz val="10"/>
      <color rgb="FFEB0306"/>
      <name val="Arial"/>
      <family val="2"/>
    </font>
    <font>
      <b/>
      <i/>
      <sz val="10"/>
      <color rgb="FF000000"/>
      <name val="Arial"/>
      <family val="2"/>
    </font>
    <font>
      <b/>
      <i/>
      <sz val="18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4C7268"/>
        <bgColor rgb="FF4C726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BED8D5"/>
        <bgColor rgb="FFBED8D5"/>
      </patternFill>
    </fill>
    <fill>
      <patternFill patternType="solid">
        <fgColor rgb="FFF3F3F3"/>
        <bgColor rgb="FFF3F3F3"/>
      </patternFill>
    </fill>
    <fill>
      <patternFill patternType="solid">
        <fgColor rgb="FFE39D7A"/>
        <bgColor rgb="FFE39D7A"/>
      </patternFill>
    </fill>
    <fill>
      <patternFill patternType="solid">
        <fgColor rgb="FFE06666"/>
        <bgColor rgb="FFE06666"/>
      </patternFill>
    </fill>
    <fill>
      <patternFill patternType="solid">
        <fgColor theme="9"/>
        <bgColor theme="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699085"/>
        <bgColor rgb="FF699085"/>
      </patternFill>
    </fill>
    <fill>
      <patternFill patternType="solid">
        <fgColor rgb="FF17365D"/>
        <bgColor rgb="FF17365D"/>
      </patternFill>
    </fill>
    <fill>
      <patternFill patternType="solid">
        <fgColor rgb="FF073763"/>
        <bgColor rgb="FF073763"/>
      </patternFill>
    </fill>
    <fill>
      <patternFill patternType="solid">
        <fgColor rgb="FFFF6600"/>
        <bgColor rgb="FFFF6600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CCCCCC"/>
        <bgColor rgb="FFCCCCCC"/>
      </patternFill>
    </fill>
    <fill>
      <patternFill patternType="solid">
        <fgColor rgb="FFDBE5F1"/>
        <bgColor rgb="FFDBE5F1"/>
      </patternFill>
    </fill>
    <fill>
      <patternFill patternType="solid">
        <fgColor rgb="FFFDE4CE"/>
        <bgColor rgb="FFFDE4CE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B0306"/>
        <bgColor rgb="FFEB0306"/>
      </patternFill>
    </fill>
    <fill>
      <patternFill patternType="solid">
        <fgColor rgb="FFCC0000"/>
        <bgColor rgb="FFCC0000"/>
      </patternFill>
    </fill>
    <fill>
      <patternFill patternType="solid">
        <fgColor rgb="FFB4A7D6"/>
        <bgColor rgb="FFB4A7D6"/>
      </patternFill>
    </fill>
    <fill>
      <patternFill patternType="solid">
        <fgColor rgb="FF351C75"/>
        <bgColor rgb="FF351C75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F5ECF0"/>
        <bgColor rgb="FFF5ECF0"/>
      </patternFill>
    </fill>
    <fill>
      <patternFill patternType="solid">
        <fgColor rgb="FFEAFFC1"/>
        <bgColor rgb="FFEAFFC1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E5B8B7"/>
        <bgColor rgb="FFE5B8B7"/>
      </patternFill>
    </fill>
    <fill>
      <patternFill patternType="solid">
        <fgColor rgb="FF92D050"/>
        <bgColor rgb="FF92D050"/>
      </patternFill>
    </fill>
    <fill>
      <patternFill patternType="solid">
        <fgColor rgb="FFF6B26B"/>
        <bgColor rgb="FFF6B26B"/>
      </patternFill>
    </fill>
    <fill>
      <patternFill patternType="solid">
        <fgColor rgb="FF434343"/>
        <bgColor rgb="FF434343"/>
      </patternFill>
    </fill>
    <fill>
      <patternFill patternType="solid">
        <fgColor theme="8"/>
        <bgColor theme="8"/>
      </patternFill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92CDDC"/>
        <bgColor rgb="FF92CDDC"/>
      </patternFill>
    </fill>
    <fill>
      <patternFill patternType="solid">
        <fgColor rgb="FF7DC3D2"/>
        <bgColor rgb="FF7DC3D2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rgb="FF4BACC6"/>
        <bgColor rgb="FF4BACC6"/>
      </patternFill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3D85C6"/>
        <bgColor rgb="FF3D85C6"/>
      </patternFill>
    </fill>
    <fill>
      <patternFill patternType="solid">
        <fgColor rgb="FFF2F2F2"/>
        <bgColor rgb="FFF2F2F2"/>
      </patternFill>
    </fill>
    <fill>
      <patternFill patternType="solid">
        <fgColor rgb="FFA6A6A6"/>
        <bgColor rgb="FFA6A6A6"/>
      </patternFill>
    </fill>
    <fill>
      <patternFill patternType="solid">
        <fgColor rgb="FF0B5394"/>
        <bgColor rgb="FF0B5394"/>
      </patternFill>
    </fill>
    <fill>
      <patternFill patternType="solid">
        <fgColor rgb="FFCCFF66"/>
        <bgColor rgb="FFCCFF66"/>
      </patternFill>
    </fill>
    <fill>
      <patternFill patternType="solid">
        <fgColor rgb="FF7F7F7F"/>
        <bgColor rgb="FF7F7F7F"/>
      </patternFill>
    </fill>
    <fill>
      <patternFill patternType="solid">
        <fgColor rgb="FFEAD1DC"/>
        <bgColor rgb="FFEAD1DC"/>
      </patternFill>
    </fill>
    <fill>
      <patternFill patternType="solid">
        <fgColor rgb="FFC3FF53"/>
        <bgColor rgb="FFC3FF53"/>
      </patternFill>
    </fill>
    <fill>
      <patternFill patternType="solid">
        <fgColor rgb="FFDAEEF3"/>
        <bgColor rgb="FFDAEEF3"/>
      </patternFill>
    </fill>
  </fills>
  <borders count="234">
    <border>
      <left/>
      <right/>
      <top/>
      <bottom/>
      <diagonal/>
    </border>
    <border>
      <left style="thick">
        <color rgb="FFCCCCCC"/>
      </left>
      <right style="thick">
        <color rgb="FFCCCCCC"/>
      </right>
      <top style="thick">
        <color rgb="FFCCCCCC"/>
      </top>
      <bottom/>
      <diagonal/>
    </border>
    <border>
      <left style="thick">
        <color rgb="FFCCCCCC"/>
      </left>
      <right/>
      <top style="thick">
        <color rgb="FFCCCCCC"/>
      </top>
      <bottom/>
      <diagonal/>
    </border>
    <border>
      <left/>
      <right/>
      <top style="thick">
        <color rgb="FFCCCCCC"/>
      </top>
      <bottom/>
      <diagonal/>
    </border>
    <border>
      <left/>
      <right style="thick">
        <color rgb="FFCCCCCC"/>
      </right>
      <top style="thick">
        <color rgb="FFCCCCCC"/>
      </top>
      <bottom/>
      <diagonal/>
    </border>
    <border>
      <left style="thick">
        <color rgb="FFCCCCCC"/>
      </left>
      <right style="thick">
        <color rgb="FFCCCCCC"/>
      </right>
      <top/>
      <bottom/>
      <diagonal/>
    </border>
    <border>
      <left style="thick">
        <color rgb="FFCCCCCC"/>
      </left>
      <right/>
      <top/>
      <bottom/>
      <diagonal/>
    </border>
    <border>
      <left/>
      <right style="thick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ck">
        <color rgb="FFCCCCCC"/>
      </left>
      <right style="thick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ck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3F3F3"/>
      </right>
      <top/>
      <bottom/>
      <diagonal/>
    </border>
    <border>
      <left/>
      <right style="thin">
        <color rgb="FFF3F3F3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3F3F3"/>
      </right>
      <top/>
      <bottom/>
      <diagonal/>
    </border>
    <border>
      <left style="thin">
        <color rgb="FFF3F3F3"/>
      </left>
      <right/>
      <top/>
      <bottom/>
      <diagonal/>
    </border>
    <border>
      <left style="thin">
        <color rgb="FFF3F3F3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E36C09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3F3F3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FF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F4CCCC"/>
      </top>
      <bottom style="thin">
        <color rgb="FFF4CCCC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ck">
        <color rgb="FF000000"/>
      </left>
      <right style="thin">
        <color rgb="FFFFFFFF"/>
      </right>
      <top style="thick">
        <color rgb="FF000000"/>
      </top>
      <bottom style="thick">
        <color rgb="FF000000"/>
      </bottom>
      <diagonal/>
    </border>
    <border>
      <left style="thin">
        <color rgb="FFFFFFFF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3F3F3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4CCCC"/>
      </top>
      <bottom/>
      <diagonal/>
    </border>
    <border>
      <left/>
      <right/>
      <top/>
      <bottom style="thin">
        <color rgb="FFF4CCCC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2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1" fillId="2" borderId="0" xfId="0" applyFont="1" applyFill="1"/>
    <xf numFmtId="1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5" fontId="13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20" fontId="15" fillId="2" borderId="0" xfId="0" applyNumberFormat="1" applyFont="1" applyFill="1" applyAlignment="1">
      <alignment horizontal="center" vertical="center" wrapText="1"/>
    </xf>
    <xf numFmtId="20" fontId="15" fillId="2" borderId="0" xfId="0" applyNumberFormat="1" applyFont="1" applyFill="1" applyAlignment="1">
      <alignment horizontal="left" vertical="center" wrapText="1"/>
    </xf>
    <xf numFmtId="0" fontId="16" fillId="4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20" fontId="15" fillId="0" borderId="0" xfId="0" applyNumberFormat="1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1" fillId="3" borderId="0" xfId="0" applyFont="1" applyFill="1"/>
    <xf numFmtId="0" fontId="13" fillId="5" borderId="0" xfId="0" applyFont="1" applyFill="1" applyAlignment="1">
      <alignment horizontal="center" vertical="center" wrapText="1"/>
    </xf>
    <xf numFmtId="165" fontId="13" fillId="4" borderId="0" xfId="0" applyNumberFormat="1" applyFont="1" applyFill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20" fontId="15" fillId="0" borderId="0" xfId="0" applyNumberFormat="1" applyFont="1" applyAlignment="1">
      <alignment horizontal="left" vertical="center" wrapText="1"/>
    </xf>
    <xf numFmtId="164" fontId="17" fillId="6" borderId="0" xfId="0" applyNumberFormat="1" applyFont="1" applyFill="1" applyAlignment="1">
      <alignment horizontal="center" vertical="center" wrapText="1"/>
    </xf>
    <xf numFmtId="1" fontId="15" fillId="6" borderId="0" xfId="0" applyNumberFormat="1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7" fillId="6" borderId="0" xfId="0" applyFont="1" applyFill="1"/>
    <xf numFmtId="165" fontId="16" fillId="6" borderId="5" xfId="0" applyNumberFormat="1" applyFont="1" applyFill="1" applyBorder="1" applyAlignment="1">
      <alignment horizontal="center"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165" fontId="18" fillId="6" borderId="7" xfId="0" applyNumberFormat="1" applyFont="1" applyFill="1" applyBorder="1" applyAlignment="1">
      <alignment horizontal="center" vertical="center" wrapText="1"/>
    </xf>
    <xf numFmtId="164" fontId="17" fillId="6" borderId="5" xfId="0" applyNumberFormat="1" applyFont="1" applyFill="1" applyBorder="1" applyAlignment="1">
      <alignment horizontal="center" vertical="center" wrapText="1"/>
    </xf>
    <xf numFmtId="1" fontId="15" fillId="6" borderId="6" xfId="0" applyNumberFormat="1" applyFont="1" applyFill="1" applyBorder="1" applyAlignment="1">
      <alignment horizontal="center" vertical="center" wrapText="1"/>
    </xf>
    <xf numFmtId="1" fontId="15" fillId="6" borderId="7" xfId="0" applyNumberFormat="1" applyFont="1" applyFill="1" applyBorder="1" applyAlignment="1">
      <alignment horizontal="center" vertical="center" wrapText="1"/>
    </xf>
    <xf numFmtId="0" fontId="19" fillId="6" borderId="0" xfId="0" applyFont="1" applyFill="1"/>
    <xf numFmtId="165" fontId="18" fillId="7" borderId="0" xfId="0" applyNumberFormat="1" applyFont="1" applyFill="1" applyAlignment="1">
      <alignment horizontal="center" vertical="center" wrapText="1"/>
    </xf>
    <xf numFmtId="164" fontId="17" fillId="3" borderId="0" xfId="0" applyNumberFormat="1" applyFont="1" applyFill="1" applyAlignment="1">
      <alignment horizontal="center" vertical="center" wrapText="1"/>
    </xf>
    <xf numFmtId="1" fontId="15" fillId="3" borderId="0" xfId="0" applyNumberFormat="1" applyFont="1" applyFill="1" applyAlignment="1">
      <alignment horizontal="center" vertical="center" wrapText="1"/>
    </xf>
    <xf numFmtId="1" fontId="15" fillId="7" borderId="0" xfId="0" applyNumberFormat="1" applyFont="1" applyFill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166" fontId="21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3" borderId="9" xfId="0" applyFont="1" applyFill="1" applyBorder="1"/>
    <xf numFmtId="165" fontId="21" fillId="8" borderId="10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20" fontId="15" fillId="0" borderId="8" xfId="0" applyNumberFormat="1" applyFont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3" borderId="0" xfId="0" applyFont="1" applyFill="1"/>
    <xf numFmtId="0" fontId="18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7" fontId="25" fillId="3" borderId="0" xfId="0" applyNumberFormat="1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5" fontId="16" fillId="8" borderId="10" xfId="0" applyNumberFormat="1" applyFont="1" applyFill="1" applyBorder="1" applyAlignment="1">
      <alignment horizontal="center" vertical="center" wrapText="1"/>
    </xf>
    <xf numFmtId="20" fontId="28" fillId="6" borderId="0" xfId="0" applyNumberFormat="1" applyFont="1" applyFill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20" fontId="18" fillId="0" borderId="11" xfId="0" applyNumberFormat="1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7" fillId="0" borderId="0" xfId="0" applyFont="1" applyAlignment="1">
      <alignment horizontal="center"/>
    </xf>
    <xf numFmtId="0" fontId="30" fillId="3" borderId="0" xfId="0" applyFont="1" applyFill="1"/>
    <xf numFmtId="167" fontId="30" fillId="3" borderId="0" xfId="0" applyNumberFormat="1" applyFont="1" applyFill="1"/>
    <xf numFmtId="20" fontId="30" fillId="0" borderId="0" xfId="0" applyNumberFormat="1" applyFont="1"/>
    <xf numFmtId="0" fontId="8" fillId="3" borderId="9" xfId="0" applyFont="1" applyFill="1" applyBorder="1"/>
    <xf numFmtId="1" fontId="15" fillId="0" borderId="11" xfId="0" applyNumberFormat="1" applyFont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7" fontId="10" fillId="3" borderId="0" xfId="0" applyNumberFormat="1" applyFont="1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165" fontId="21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165" fontId="21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wrapText="1"/>
    </xf>
    <xf numFmtId="2" fontId="15" fillId="0" borderId="0" xfId="0" applyNumberFormat="1" applyFont="1" applyAlignment="1">
      <alignment vertical="center" wrapText="1"/>
    </xf>
    <xf numFmtId="46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21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/>
    <xf numFmtId="0" fontId="29" fillId="3" borderId="0" xfId="0" applyFont="1" applyFill="1" applyAlignment="1">
      <alignment horizontal="center" vertical="center" wrapText="1"/>
    </xf>
    <xf numFmtId="0" fontId="25" fillId="0" borderId="0" xfId="0" applyFont="1"/>
    <xf numFmtId="0" fontId="36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37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8" fillId="0" borderId="0" xfId="0" applyFont="1"/>
    <xf numFmtId="0" fontId="10" fillId="3" borderId="0" xfId="0" applyFont="1" applyFill="1" applyAlignment="1">
      <alignment horizontal="left"/>
    </xf>
    <xf numFmtId="1" fontId="7" fillId="0" borderId="0" xfId="0" applyNumberFormat="1" applyFont="1"/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/>
    </xf>
    <xf numFmtId="1" fontId="15" fillId="0" borderId="0" xfId="0" applyNumberFormat="1" applyFont="1"/>
    <xf numFmtId="0" fontId="10" fillId="0" borderId="0" xfId="0" applyFont="1"/>
    <xf numFmtId="165" fontId="21" fillId="0" borderId="0" xfId="0" applyNumberFormat="1" applyFont="1"/>
    <xf numFmtId="0" fontId="10" fillId="0" borderId="0" xfId="0" applyFont="1" applyAlignment="1">
      <alignment wrapText="1"/>
    </xf>
    <xf numFmtId="0" fontId="15" fillId="3" borderId="0" xfId="0" applyFont="1" applyFill="1"/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5" fillId="0" borderId="0" xfId="0" applyNumberFormat="1" applyFont="1"/>
    <xf numFmtId="0" fontId="39" fillId="0" borderId="0" xfId="0" applyFont="1" applyAlignment="1">
      <alignment horizontal="left" wrapText="1"/>
    </xf>
    <xf numFmtId="164" fontId="10" fillId="0" borderId="0" xfId="0" applyNumberFormat="1" applyFont="1"/>
    <xf numFmtId="0" fontId="15" fillId="3" borderId="0" xfId="0" applyFont="1" applyFill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21" fontId="15" fillId="0" borderId="0" xfId="0" applyNumberFormat="1" applyFont="1" applyAlignment="1">
      <alignment horizontal="center" vertical="center" wrapText="1"/>
    </xf>
    <xf numFmtId="20" fontId="18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165" fontId="35" fillId="0" borderId="0" xfId="0" applyNumberFormat="1" applyFont="1"/>
    <xf numFmtId="164" fontId="35" fillId="0" borderId="0" xfId="0" applyNumberFormat="1" applyFont="1"/>
    <xf numFmtId="1" fontId="10" fillId="0" borderId="0" xfId="0" applyNumberFormat="1" applyFont="1"/>
    <xf numFmtId="165" fontId="10" fillId="0" borderId="0" xfId="0" applyNumberFormat="1" applyFont="1"/>
    <xf numFmtId="0" fontId="8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/>
    </xf>
    <xf numFmtId="1" fontId="12" fillId="2" borderId="0" xfId="0" applyNumberFormat="1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textRotation="45" wrapText="1"/>
    </xf>
    <xf numFmtId="165" fontId="18" fillId="6" borderId="0" xfId="0" applyNumberFormat="1" applyFont="1" applyFill="1" applyAlignment="1">
      <alignment horizontal="center" vertical="center" wrapText="1"/>
    </xf>
    <xf numFmtId="20" fontId="21" fillId="8" borderId="10" xfId="0" applyNumberFormat="1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/>
    </xf>
    <xf numFmtId="1" fontId="18" fillId="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3" borderId="0" xfId="0" applyFont="1" applyFill="1" applyAlignment="1">
      <alignment horizontal="center"/>
    </xf>
    <xf numFmtId="0" fontId="18" fillId="3" borderId="12" xfId="0" applyFont="1" applyFill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1" fillId="10" borderId="0" xfId="0" applyFont="1" applyFill="1" applyAlignment="1">
      <alignment horizontal="center"/>
    </xf>
    <xf numFmtId="0" fontId="15" fillId="3" borderId="12" xfId="0" applyFont="1" applyFill="1" applyBorder="1" applyAlignment="1">
      <alignment horizontal="center" vertical="center" wrapText="1"/>
    </xf>
    <xf numFmtId="1" fontId="3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0" fontId="27" fillId="0" borderId="0" xfId="0" applyFont="1"/>
    <xf numFmtId="164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45" fillId="0" borderId="0" xfId="0" applyFont="1"/>
    <xf numFmtId="164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164" fontId="30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0" fontId="47" fillId="11" borderId="8" xfId="0" applyFont="1" applyFill="1" applyBorder="1" applyAlignment="1">
      <alignment horizontal="center" vertical="center"/>
    </xf>
    <xf numFmtId="166" fontId="47" fillId="11" borderId="8" xfId="0" applyNumberFormat="1" applyFont="1" applyFill="1" applyBorder="1" applyAlignment="1">
      <alignment horizontal="center" vertical="center" wrapText="1"/>
    </xf>
    <xf numFmtId="0" fontId="48" fillId="11" borderId="8" xfId="0" applyFont="1" applyFill="1" applyBorder="1" applyAlignment="1">
      <alignment horizontal="center" vertical="center"/>
    </xf>
    <xf numFmtId="0" fontId="49" fillId="11" borderId="9" xfId="0" applyFont="1" applyFill="1" applyBorder="1"/>
    <xf numFmtId="165" fontId="47" fillId="11" borderId="10" xfId="0" applyNumberFormat="1" applyFont="1" applyFill="1" applyBorder="1" applyAlignment="1">
      <alignment horizontal="center" vertical="center" wrapText="1"/>
    </xf>
    <xf numFmtId="164" fontId="48" fillId="11" borderId="11" xfId="0" applyNumberFormat="1" applyFont="1" applyFill="1" applyBorder="1" applyAlignment="1">
      <alignment horizontal="center" vertical="center" wrapText="1"/>
    </xf>
    <xf numFmtId="1" fontId="48" fillId="11" borderId="8" xfId="0" applyNumberFormat="1" applyFont="1" applyFill="1" applyBorder="1" applyAlignment="1">
      <alignment horizontal="center" vertical="center" wrapText="1"/>
    </xf>
    <xf numFmtId="165" fontId="48" fillId="11" borderId="8" xfId="0" applyNumberFormat="1" applyFont="1" applyFill="1" applyBorder="1" applyAlignment="1">
      <alignment horizontal="center" vertical="center" wrapText="1"/>
    </xf>
    <xf numFmtId="0" fontId="48" fillId="11" borderId="8" xfId="0" applyFont="1" applyFill="1" applyBorder="1" applyAlignment="1">
      <alignment horizontal="center" vertical="center" wrapText="1"/>
    </xf>
    <xf numFmtId="0" fontId="50" fillId="11" borderId="9" xfId="0" applyFont="1" applyFill="1" applyBorder="1" applyAlignment="1">
      <alignment horizontal="center" vertical="center"/>
    </xf>
    <xf numFmtId="0" fontId="50" fillId="11" borderId="12" xfId="0" applyFont="1" applyFill="1" applyBorder="1" applyAlignment="1">
      <alignment horizontal="center" vertical="center"/>
    </xf>
    <xf numFmtId="165" fontId="48" fillId="11" borderId="11" xfId="0" applyNumberFormat="1" applyFont="1" applyFill="1" applyBorder="1" applyAlignment="1">
      <alignment horizontal="center" vertical="center" wrapText="1"/>
    </xf>
    <xf numFmtId="0" fontId="48" fillId="11" borderId="11" xfId="0" applyFont="1" applyFill="1" applyBorder="1" applyAlignment="1">
      <alignment horizontal="center" vertical="center" wrapText="1"/>
    </xf>
    <xf numFmtId="0" fontId="53" fillId="11" borderId="8" xfId="0" applyFont="1" applyFill="1" applyBorder="1" applyAlignment="1">
      <alignment horizontal="center" vertical="center"/>
    </xf>
    <xf numFmtId="0" fontId="48" fillId="11" borderId="0" xfId="0" applyFont="1" applyFill="1" applyAlignment="1">
      <alignment horizontal="left" vertical="center" wrapText="1"/>
    </xf>
    <xf numFmtId="0" fontId="25" fillId="4" borderId="0" xfId="0" applyFont="1" applyFill="1"/>
    <xf numFmtId="0" fontId="18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167" fontId="25" fillId="4" borderId="0" xfId="0" applyNumberFormat="1" applyFont="1" applyFill="1" applyAlignment="1">
      <alignment horizontal="center"/>
    </xf>
    <xf numFmtId="20" fontId="15" fillId="4" borderId="0" xfId="0" applyNumberFormat="1" applyFont="1" applyFill="1" applyAlignment="1">
      <alignment horizontal="center" vertical="center" wrapText="1"/>
    </xf>
    <xf numFmtId="0" fontId="5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47" fillId="12" borderId="8" xfId="0" applyFont="1" applyFill="1" applyBorder="1" applyAlignment="1">
      <alignment horizontal="center" vertical="center"/>
    </xf>
    <xf numFmtId="166" fontId="47" fillId="12" borderId="8" xfId="0" applyNumberFormat="1" applyFont="1" applyFill="1" applyBorder="1" applyAlignment="1">
      <alignment horizontal="center" vertical="center" wrapText="1"/>
    </xf>
    <xf numFmtId="0" fontId="48" fillId="12" borderId="8" xfId="0" applyFont="1" applyFill="1" applyBorder="1" applyAlignment="1">
      <alignment horizontal="center" vertical="center"/>
    </xf>
    <xf numFmtId="0" fontId="49" fillId="12" borderId="9" xfId="0" applyFont="1" applyFill="1" applyBorder="1"/>
    <xf numFmtId="165" fontId="47" fillId="12" borderId="10" xfId="0" applyNumberFormat="1" applyFont="1" applyFill="1" applyBorder="1" applyAlignment="1">
      <alignment horizontal="center" vertical="center" wrapText="1"/>
    </xf>
    <xf numFmtId="164" fontId="48" fillId="12" borderId="11" xfId="0" applyNumberFormat="1" applyFont="1" applyFill="1" applyBorder="1" applyAlignment="1">
      <alignment horizontal="center" vertical="center" wrapText="1"/>
    </xf>
    <xf numFmtId="1" fontId="48" fillId="12" borderId="8" xfId="0" applyNumberFormat="1" applyFont="1" applyFill="1" applyBorder="1" applyAlignment="1">
      <alignment horizontal="center" vertical="center" wrapText="1"/>
    </xf>
    <xf numFmtId="165" fontId="48" fillId="12" borderId="8" xfId="0" applyNumberFormat="1" applyFont="1" applyFill="1" applyBorder="1" applyAlignment="1">
      <alignment horizontal="center" vertical="center" wrapText="1"/>
    </xf>
    <xf numFmtId="0" fontId="48" fillId="12" borderId="8" xfId="0" applyFont="1" applyFill="1" applyBorder="1" applyAlignment="1">
      <alignment horizontal="center" vertical="center" wrapText="1"/>
    </xf>
    <xf numFmtId="0" fontId="50" fillId="12" borderId="9" xfId="0" applyFont="1" applyFill="1" applyBorder="1" applyAlignment="1">
      <alignment horizontal="center" vertical="center"/>
    </xf>
    <xf numFmtId="0" fontId="50" fillId="12" borderId="12" xfId="0" applyFont="1" applyFill="1" applyBorder="1" applyAlignment="1">
      <alignment horizontal="center" vertical="center"/>
    </xf>
    <xf numFmtId="165" fontId="48" fillId="12" borderId="11" xfId="0" applyNumberFormat="1" applyFont="1" applyFill="1" applyBorder="1" applyAlignment="1">
      <alignment horizontal="center" vertical="center" wrapText="1"/>
    </xf>
    <xf numFmtId="0" fontId="48" fillId="12" borderId="11" xfId="0" applyFont="1" applyFill="1" applyBorder="1" applyAlignment="1">
      <alignment horizontal="center" vertical="center" wrapText="1"/>
    </xf>
    <xf numFmtId="0" fontId="53" fillId="12" borderId="8" xfId="0" applyFont="1" applyFill="1" applyBorder="1" applyAlignment="1">
      <alignment horizontal="center" vertical="center"/>
    </xf>
    <xf numFmtId="0" fontId="48" fillId="12" borderId="0" xfId="0" applyFont="1" applyFill="1" applyAlignment="1">
      <alignment horizontal="left" vertical="center" wrapText="1"/>
    </xf>
    <xf numFmtId="0" fontId="25" fillId="12" borderId="0" xfId="0" applyFont="1" applyFill="1"/>
    <xf numFmtId="0" fontId="18" fillId="12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167" fontId="25" fillId="12" borderId="0" xfId="0" applyNumberFormat="1" applyFont="1" applyFill="1" applyAlignment="1">
      <alignment horizontal="center"/>
    </xf>
    <xf numFmtId="20" fontId="15" fillId="12" borderId="0" xfId="0" applyNumberFormat="1" applyFont="1" applyFill="1" applyAlignment="1">
      <alignment horizontal="center" vertical="center" wrapText="1"/>
    </xf>
    <xf numFmtId="0" fontId="55" fillId="12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27" fillId="12" borderId="0" xfId="0" applyFont="1" applyFill="1" applyAlignment="1">
      <alignment horizontal="center" vertical="center" wrapText="1"/>
    </xf>
    <xf numFmtId="0" fontId="47" fillId="11" borderId="0" xfId="0" applyFont="1" applyFill="1" applyAlignment="1">
      <alignment horizontal="center" vertical="center"/>
    </xf>
    <xf numFmtId="0" fontId="49" fillId="11" borderId="0" xfId="0" applyFont="1" applyFill="1"/>
    <xf numFmtId="20" fontId="48" fillId="11" borderId="8" xfId="0" applyNumberFormat="1" applyFont="1" applyFill="1" applyBorder="1" applyAlignment="1">
      <alignment horizontal="center" vertical="center" wrapText="1"/>
    </xf>
    <xf numFmtId="0" fontId="53" fillId="11" borderId="0" xfId="0" applyFont="1" applyFill="1" applyAlignment="1">
      <alignment horizontal="center" vertical="center"/>
    </xf>
    <xf numFmtId="20" fontId="48" fillId="12" borderId="8" xfId="0" applyNumberFormat="1" applyFont="1" applyFill="1" applyBorder="1" applyAlignment="1">
      <alignment horizontal="center" vertical="center" wrapText="1"/>
    </xf>
    <xf numFmtId="165" fontId="21" fillId="8" borderId="5" xfId="0" applyNumberFormat="1" applyFont="1" applyFill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168" fontId="15" fillId="3" borderId="1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58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29" fillId="13" borderId="9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60" fillId="3" borderId="9" xfId="0" applyFont="1" applyFill="1" applyBorder="1"/>
    <xf numFmtId="165" fontId="61" fillId="8" borderId="10" xfId="0" applyNumberFormat="1" applyFont="1" applyFill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center" vertical="center" wrapText="1"/>
    </xf>
    <xf numFmtId="1" fontId="59" fillId="0" borderId="8" xfId="0" applyNumberFormat="1" applyFont="1" applyBorder="1" applyAlignment="1">
      <alignment horizontal="center" vertical="center" wrapText="1"/>
    </xf>
    <xf numFmtId="165" fontId="59" fillId="0" borderId="8" xfId="0" applyNumberFormat="1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62" fillId="3" borderId="9" xfId="0" applyFont="1" applyFill="1" applyBorder="1" applyAlignment="1">
      <alignment horizontal="center" vertical="center"/>
    </xf>
    <xf numFmtId="0" fontId="62" fillId="3" borderId="12" xfId="0" applyFont="1" applyFill="1" applyBorder="1" applyAlignment="1">
      <alignment horizontal="center" vertical="center"/>
    </xf>
    <xf numFmtId="165" fontId="63" fillId="8" borderId="10" xfId="0" applyNumberFormat="1" applyFont="1" applyFill="1" applyBorder="1" applyAlignment="1">
      <alignment horizontal="center" vertical="center" wrapText="1"/>
    </xf>
    <xf numFmtId="20" fontId="59" fillId="0" borderId="8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wrapText="1"/>
    </xf>
    <xf numFmtId="0" fontId="68" fillId="3" borderId="0" xfId="0" applyFont="1" applyFill="1" applyAlignment="1">
      <alignment horizontal="center" vertical="center"/>
    </xf>
    <xf numFmtId="0" fontId="69" fillId="14" borderId="16" xfId="0" applyFont="1" applyFill="1" applyBorder="1" applyAlignment="1">
      <alignment horizontal="center" vertical="center"/>
    </xf>
    <xf numFmtId="0" fontId="69" fillId="14" borderId="0" xfId="0" applyFont="1" applyFill="1" applyAlignment="1">
      <alignment horizontal="center" vertical="center"/>
    </xf>
    <xf numFmtId="49" fontId="67" fillId="0" borderId="0" xfId="0" applyNumberFormat="1" applyFont="1" applyAlignment="1">
      <alignment horizontal="center" vertical="center" textRotation="90"/>
    </xf>
    <xf numFmtId="0" fontId="70" fillId="0" borderId="16" xfId="0" applyFont="1" applyBorder="1" applyAlignment="1">
      <alignment horizontal="center" vertical="center"/>
    </xf>
    <xf numFmtId="20" fontId="71" fillId="15" borderId="16" xfId="0" applyNumberFormat="1" applyFont="1" applyFill="1" applyBorder="1" applyAlignment="1">
      <alignment horizontal="center" vertical="center"/>
    </xf>
    <xf numFmtId="164" fontId="67" fillId="0" borderId="16" xfId="0" applyNumberFormat="1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165" fontId="71" fillId="15" borderId="1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20" fontId="67" fillId="0" borderId="16" xfId="0" applyNumberFormat="1" applyFont="1" applyBorder="1" applyAlignment="1">
      <alignment horizontal="center" vertical="center"/>
    </xf>
    <xf numFmtId="1" fontId="72" fillId="0" borderId="16" xfId="0" applyNumberFormat="1" applyFont="1" applyBorder="1" applyAlignment="1">
      <alignment horizontal="center" vertical="center"/>
    </xf>
    <xf numFmtId="1" fontId="67" fillId="0" borderId="16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14" borderId="0" xfId="0" applyFont="1" applyFill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74" fillId="16" borderId="16" xfId="0" applyFont="1" applyFill="1" applyBorder="1" applyAlignment="1">
      <alignment horizontal="center" vertical="center"/>
    </xf>
    <xf numFmtId="3" fontId="67" fillId="0" borderId="16" xfId="0" applyNumberFormat="1" applyFont="1" applyBorder="1" applyAlignment="1">
      <alignment horizontal="center" vertical="center"/>
    </xf>
    <xf numFmtId="1" fontId="72" fillId="0" borderId="0" xfId="0" applyNumberFormat="1" applyFont="1" applyAlignment="1">
      <alignment horizontal="center" vertical="center"/>
    </xf>
    <xf numFmtId="1" fontId="67" fillId="0" borderId="0" xfId="0" applyNumberFormat="1" applyFont="1" applyAlignment="1">
      <alignment horizontal="center" vertical="center"/>
    </xf>
    <xf numFmtId="0" fontId="75" fillId="0" borderId="0" xfId="0" applyFont="1"/>
    <xf numFmtId="1" fontId="71" fillId="14" borderId="16" xfId="0" applyNumberFormat="1" applyFont="1" applyFill="1" applyBorder="1" applyAlignment="1">
      <alignment horizontal="center" vertical="center"/>
    </xf>
    <xf numFmtId="0" fontId="77" fillId="0" borderId="37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9" fillId="19" borderId="40" xfId="0" applyFont="1" applyFill="1" applyBorder="1" applyAlignment="1">
      <alignment horizontal="center" vertical="center"/>
    </xf>
    <xf numFmtId="0" fontId="79" fillId="19" borderId="40" xfId="0" applyFont="1" applyFill="1" applyBorder="1" applyAlignment="1">
      <alignment horizontal="center" vertical="center" wrapText="1"/>
    </xf>
    <xf numFmtId="169" fontId="79" fillId="18" borderId="43" xfId="0" applyNumberFormat="1" applyFont="1" applyFill="1" applyBorder="1" applyAlignment="1">
      <alignment horizontal="center" vertical="center" textRotation="90"/>
    </xf>
    <xf numFmtId="0" fontId="77" fillId="20" borderId="33" xfId="0" applyFont="1" applyFill="1" applyBorder="1" applyAlignment="1">
      <alignment horizontal="center" vertical="center"/>
    </xf>
    <xf numFmtId="0" fontId="80" fillId="20" borderId="37" xfId="0" applyFont="1" applyFill="1" applyBorder="1" applyAlignment="1">
      <alignment horizontal="center" vertical="center"/>
    </xf>
    <xf numFmtId="0" fontId="79" fillId="20" borderId="33" xfId="0" applyFont="1" applyFill="1" applyBorder="1" applyAlignment="1">
      <alignment horizontal="center" vertical="center" wrapText="1"/>
    </xf>
    <xf numFmtId="0" fontId="81" fillId="20" borderId="33" xfId="0" applyFont="1" applyFill="1" applyBorder="1" applyAlignment="1">
      <alignment horizontal="center" vertical="center"/>
    </xf>
    <xf numFmtId="20" fontId="78" fillId="20" borderId="33" xfId="0" applyNumberFormat="1" applyFont="1" applyFill="1" applyBorder="1" applyAlignment="1">
      <alignment horizontal="center" vertical="center"/>
    </xf>
    <xf numFmtId="165" fontId="82" fillId="20" borderId="40" xfId="0" applyNumberFormat="1" applyFont="1" applyFill="1" applyBorder="1" applyAlignment="1">
      <alignment horizontal="center" vertical="center"/>
    </xf>
    <xf numFmtId="165" fontId="79" fillId="20" borderId="40" xfId="0" applyNumberFormat="1" applyFont="1" applyFill="1" applyBorder="1" applyAlignment="1">
      <alignment horizontal="center" vertical="center"/>
    </xf>
    <xf numFmtId="20" fontId="78" fillId="20" borderId="40" xfId="0" applyNumberFormat="1" applyFont="1" applyFill="1" applyBorder="1" applyAlignment="1">
      <alignment horizontal="center" vertical="center"/>
    </xf>
    <xf numFmtId="0" fontId="78" fillId="20" borderId="40" xfId="0" applyFont="1" applyFill="1" applyBorder="1" applyAlignment="1">
      <alignment horizontal="center" vertical="center"/>
    </xf>
    <xf numFmtId="0" fontId="78" fillId="20" borderId="33" xfId="0" applyFont="1" applyFill="1" applyBorder="1" applyAlignment="1">
      <alignment horizontal="center" vertical="center"/>
    </xf>
    <xf numFmtId="0" fontId="78" fillId="20" borderId="37" xfId="0" applyFont="1" applyFill="1" applyBorder="1" applyAlignment="1">
      <alignment horizontal="center" vertical="center"/>
    </xf>
    <xf numFmtId="0" fontId="79" fillId="20" borderId="40" xfId="0" applyFont="1" applyFill="1" applyBorder="1" applyAlignment="1">
      <alignment horizontal="center" vertical="center"/>
    </xf>
    <xf numFmtId="0" fontId="77" fillId="20" borderId="40" xfId="0" applyFont="1" applyFill="1" applyBorder="1" applyAlignment="1">
      <alignment horizontal="center" vertical="center" wrapText="1"/>
    </xf>
    <xf numFmtId="0" fontId="83" fillId="20" borderId="40" xfId="0" applyFont="1" applyFill="1" applyBorder="1" applyAlignment="1">
      <alignment horizontal="center" vertical="center" wrapText="1"/>
    </xf>
    <xf numFmtId="0" fontId="79" fillId="19" borderId="0" xfId="0" applyFont="1" applyFill="1" applyAlignment="1">
      <alignment horizontal="center" vertical="center" wrapText="1"/>
    </xf>
    <xf numFmtId="0" fontId="77" fillId="0" borderId="33" xfId="0" applyFont="1" applyBorder="1" applyAlignment="1">
      <alignment horizontal="center" vertical="center"/>
    </xf>
    <xf numFmtId="0" fontId="80" fillId="21" borderId="37" xfId="0" applyFont="1" applyFill="1" applyBorder="1" applyAlignment="1">
      <alignment horizontal="center" vertical="center"/>
    </xf>
    <xf numFmtId="0" fontId="79" fillId="0" borderId="43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/>
    </xf>
    <xf numFmtId="20" fontId="78" fillId="0" borderId="33" xfId="0" applyNumberFormat="1" applyFont="1" applyBorder="1" applyAlignment="1">
      <alignment horizontal="center" vertical="center"/>
    </xf>
    <xf numFmtId="165" fontId="82" fillId="21" borderId="40" xfId="0" applyNumberFormat="1" applyFont="1" applyFill="1" applyBorder="1" applyAlignment="1">
      <alignment horizontal="center" vertical="center"/>
    </xf>
    <xf numFmtId="0" fontId="79" fillId="0" borderId="40" xfId="0" applyFont="1" applyBorder="1" applyAlignment="1">
      <alignment horizontal="center" vertical="center"/>
    </xf>
    <xf numFmtId="0" fontId="78" fillId="0" borderId="40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165" fontId="79" fillId="21" borderId="40" xfId="0" applyNumberFormat="1" applyFont="1" applyFill="1" applyBorder="1" applyAlignment="1">
      <alignment horizontal="center" vertical="center"/>
    </xf>
    <xf numFmtId="0" fontId="78" fillId="21" borderId="37" xfId="0" applyFont="1" applyFill="1" applyBorder="1" applyAlignment="1">
      <alignment horizontal="center" vertical="center"/>
    </xf>
    <xf numFmtId="0" fontId="79" fillId="7" borderId="40" xfId="0" applyFont="1" applyFill="1" applyBorder="1" applyAlignment="1">
      <alignment horizontal="center" vertical="center"/>
    </xf>
    <xf numFmtId="0" fontId="77" fillId="7" borderId="40" xfId="0" applyFont="1" applyFill="1" applyBorder="1" applyAlignment="1">
      <alignment horizontal="center" vertical="center" wrapText="1"/>
    </xf>
    <xf numFmtId="0" fontId="85" fillId="21" borderId="43" xfId="0" applyFont="1" applyFill="1" applyBorder="1" applyAlignment="1">
      <alignment horizontal="center" vertical="center" wrapText="1"/>
    </xf>
    <xf numFmtId="20" fontId="78" fillId="0" borderId="43" xfId="0" applyNumberFormat="1" applyFont="1" applyBorder="1" applyAlignment="1">
      <alignment horizontal="center" vertical="center"/>
    </xf>
    <xf numFmtId="165" fontId="82" fillId="0" borderId="40" xfId="0" applyNumberFormat="1" applyFont="1" applyBorder="1" applyAlignment="1">
      <alignment horizontal="center" vertical="center"/>
    </xf>
    <xf numFmtId="20" fontId="78" fillId="0" borderId="40" xfId="0" applyNumberFormat="1" applyFont="1" applyBorder="1" applyAlignment="1">
      <alignment horizontal="center" vertical="center"/>
    </xf>
    <xf numFmtId="20" fontId="78" fillId="3" borderId="33" xfId="0" applyNumberFormat="1" applyFont="1" applyFill="1" applyBorder="1" applyAlignment="1">
      <alignment horizontal="center" vertical="center"/>
    </xf>
    <xf numFmtId="165" fontId="79" fillId="0" borderId="40" xfId="0" applyNumberFormat="1" applyFont="1" applyBorder="1" applyAlignment="1">
      <alignment horizontal="center" vertical="center"/>
    </xf>
    <xf numFmtId="0" fontId="79" fillId="21" borderId="40" xfId="0" applyFont="1" applyFill="1" applyBorder="1" applyAlignment="1">
      <alignment horizontal="center" vertical="center"/>
    </xf>
    <xf numFmtId="0" fontId="77" fillId="21" borderId="40" xfId="0" applyFont="1" applyFill="1" applyBorder="1" applyAlignment="1">
      <alignment horizontal="center" vertical="center"/>
    </xf>
    <xf numFmtId="0" fontId="83" fillId="21" borderId="40" xfId="0" applyFont="1" applyFill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/>
    </xf>
    <xf numFmtId="0" fontId="80" fillId="21" borderId="42" xfId="0" applyFont="1" applyFill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165" fontId="82" fillId="21" borderId="43" xfId="0" applyNumberFormat="1" applyFont="1" applyFill="1" applyBorder="1" applyAlignment="1">
      <alignment horizontal="center" vertical="center"/>
    </xf>
    <xf numFmtId="165" fontId="82" fillId="0" borderId="43" xfId="0" applyNumberFormat="1" applyFont="1" applyBorder="1" applyAlignment="1">
      <alignment horizontal="center" vertical="center"/>
    </xf>
    <xf numFmtId="20" fontId="78" fillId="3" borderId="43" xfId="0" applyNumberFormat="1" applyFont="1" applyFill="1" applyBorder="1" applyAlignment="1">
      <alignment horizontal="center" vertical="center"/>
    </xf>
    <xf numFmtId="0" fontId="78" fillId="21" borderId="42" xfId="0" applyFont="1" applyFill="1" applyBorder="1" applyAlignment="1">
      <alignment horizontal="center" vertical="center"/>
    </xf>
    <xf numFmtId="165" fontId="79" fillId="21" borderId="43" xfId="0" applyNumberFormat="1" applyFont="1" applyFill="1" applyBorder="1" applyAlignment="1">
      <alignment horizontal="center" vertical="center"/>
    </xf>
    <xf numFmtId="170" fontId="77" fillId="0" borderId="43" xfId="0" applyNumberFormat="1" applyFont="1" applyBorder="1" applyAlignment="1">
      <alignment horizontal="center" vertical="center"/>
    </xf>
    <xf numFmtId="0" fontId="79" fillId="7" borderId="43" xfId="0" applyFont="1" applyFill="1" applyBorder="1" applyAlignment="1">
      <alignment horizontal="center" vertical="center"/>
    </xf>
    <xf numFmtId="0" fontId="78" fillId="7" borderId="43" xfId="0" applyFont="1" applyFill="1" applyBorder="1" applyAlignment="1">
      <alignment horizontal="center" vertical="center"/>
    </xf>
    <xf numFmtId="0" fontId="78" fillId="7" borderId="43" xfId="0" applyFont="1" applyFill="1" applyBorder="1" applyAlignment="1">
      <alignment horizontal="center" vertical="center" wrapText="1"/>
    </xf>
    <xf numFmtId="0" fontId="87" fillId="7" borderId="43" xfId="0" applyFont="1" applyFill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165" fontId="90" fillId="0" borderId="43" xfId="0" applyNumberFormat="1" applyFont="1" applyBorder="1" applyAlignment="1">
      <alignment horizontal="center" vertical="center"/>
    </xf>
    <xf numFmtId="0" fontId="89" fillId="21" borderId="43" xfId="0" applyFont="1" applyFill="1" applyBorder="1" applyAlignment="1">
      <alignment horizontal="center" vertical="center"/>
    </xf>
    <xf numFmtId="0" fontId="79" fillId="21" borderId="43" xfId="0" applyFont="1" applyFill="1" applyBorder="1" applyAlignment="1">
      <alignment horizontal="center" vertical="center"/>
    </xf>
    <xf numFmtId="165" fontId="89" fillId="21" borderId="43" xfId="0" applyNumberFormat="1" applyFont="1" applyFill="1" applyBorder="1" applyAlignment="1">
      <alignment horizontal="center" vertical="center"/>
    </xf>
    <xf numFmtId="165" fontId="78" fillId="0" borderId="43" xfId="0" applyNumberFormat="1" applyFont="1" applyBorder="1" applyAlignment="1">
      <alignment horizontal="center" vertical="center"/>
    </xf>
    <xf numFmtId="165" fontId="79" fillId="0" borderId="43" xfId="0" applyNumberFormat="1" applyFont="1" applyBorder="1" applyAlignment="1">
      <alignment horizontal="center" vertical="center"/>
    </xf>
    <xf numFmtId="165" fontId="77" fillId="0" borderId="43" xfId="0" applyNumberFormat="1" applyFont="1" applyBorder="1" applyAlignment="1">
      <alignment horizontal="center" vertical="center"/>
    </xf>
    <xf numFmtId="0" fontId="91" fillId="21" borderId="43" xfId="0" applyFont="1" applyFill="1" applyBorder="1" applyAlignment="1">
      <alignment horizontal="center" vertical="center"/>
    </xf>
    <xf numFmtId="0" fontId="92" fillId="0" borderId="43" xfId="0" applyFont="1" applyBorder="1" applyAlignment="1">
      <alignment horizontal="center" vertical="center" wrapText="1"/>
    </xf>
    <xf numFmtId="170" fontId="91" fillId="21" borderId="43" xfId="0" applyNumberFormat="1" applyFont="1" applyFill="1" applyBorder="1" applyAlignment="1">
      <alignment horizontal="center" vertical="center"/>
    </xf>
    <xf numFmtId="0" fontId="80" fillId="21" borderId="43" xfId="0" applyFont="1" applyFill="1" applyBorder="1" applyAlignment="1">
      <alignment horizontal="center" vertical="center"/>
    </xf>
    <xf numFmtId="0" fontId="78" fillId="21" borderId="43" xfId="0" applyFont="1" applyFill="1" applyBorder="1" applyAlignment="1">
      <alignment horizontal="center" vertical="center"/>
    </xf>
    <xf numFmtId="0" fontId="82" fillId="7" borderId="43" xfId="0" applyFont="1" applyFill="1" applyBorder="1" applyAlignment="1">
      <alignment horizontal="center" vertical="center"/>
    </xf>
    <xf numFmtId="0" fontId="77" fillId="7" borderId="43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93" fillId="0" borderId="0" xfId="0" applyFont="1"/>
    <xf numFmtId="0" fontId="94" fillId="0" borderId="0" xfId="0" applyFont="1"/>
    <xf numFmtId="0" fontId="95" fillId="18" borderId="26" xfId="0" applyFont="1" applyFill="1" applyBorder="1" applyAlignment="1">
      <alignment horizontal="center"/>
    </xf>
    <xf numFmtId="0" fontId="93" fillId="0" borderId="43" xfId="0" applyFont="1" applyBorder="1" applyAlignment="1">
      <alignment horizontal="left" vertical="center" wrapText="1"/>
    </xf>
    <xf numFmtId="0" fontId="93" fillId="0" borderId="49" xfId="0" applyFont="1" applyBorder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0" fontId="94" fillId="0" borderId="43" xfId="0" applyFont="1" applyBorder="1" applyAlignment="1">
      <alignment horizontal="left" vertical="center" wrapText="1"/>
    </xf>
    <xf numFmtId="0" fontId="82" fillId="0" borderId="49" xfId="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6" fillId="19" borderId="62" xfId="0" applyFont="1" applyFill="1" applyBorder="1" applyAlignment="1">
      <alignment horizontal="center" vertical="center"/>
    </xf>
    <xf numFmtId="0" fontId="96" fillId="19" borderId="63" xfId="0" applyFont="1" applyFill="1" applyBorder="1" applyAlignment="1">
      <alignment horizontal="center" vertical="center" wrapText="1"/>
    </xf>
    <xf numFmtId="169" fontId="96" fillId="18" borderId="26" xfId="0" applyNumberFormat="1" applyFont="1" applyFill="1" applyBorder="1" applyAlignment="1">
      <alignment horizontal="center" vertical="center" textRotation="90"/>
    </xf>
    <xf numFmtId="0" fontId="94" fillId="0" borderId="55" xfId="0" applyFont="1" applyBorder="1" applyAlignment="1">
      <alignment horizontal="center" vertical="center"/>
    </xf>
    <xf numFmtId="0" fontId="96" fillId="21" borderId="56" xfId="0" applyFont="1" applyFill="1" applyBorder="1" applyAlignment="1">
      <alignment horizontal="center" vertical="center"/>
    </xf>
    <xf numFmtId="0" fontId="96" fillId="0" borderId="56" xfId="0" applyFont="1" applyBorder="1" applyAlignment="1">
      <alignment horizontal="center" vertical="center" wrapText="1"/>
    </xf>
    <xf numFmtId="0" fontId="96" fillId="21" borderId="64" xfId="0" applyFont="1" applyFill="1" applyBorder="1" applyAlignment="1">
      <alignment horizontal="center" vertical="center"/>
    </xf>
    <xf numFmtId="0" fontId="93" fillId="0" borderId="56" xfId="0" applyFont="1" applyBorder="1" applyAlignment="1">
      <alignment horizontal="center" vertical="center"/>
    </xf>
    <xf numFmtId="20" fontId="93" fillId="0" borderId="41" xfId="0" applyNumberFormat="1" applyFont="1" applyBorder="1" applyAlignment="1">
      <alignment horizontal="center" vertical="center"/>
    </xf>
    <xf numFmtId="165" fontId="96" fillId="21" borderId="56" xfId="0" applyNumberFormat="1" applyFont="1" applyFill="1" applyBorder="1" applyAlignment="1">
      <alignment horizontal="center" vertical="center"/>
    </xf>
    <xf numFmtId="170" fontId="96" fillId="21" borderId="64" xfId="0" applyNumberFormat="1" applyFont="1" applyFill="1" applyBorder="1" applyAlignment="1">
      <alignment horizontal="center" vertical="center"/>
    </xf>
    <xf numFmtId="0" fontId="96" fillId="22" borderId="56" xfId="0" applyFont="1" applyFill="1" applyBorder="1" applyAlignment="1">
      <alignment horizontal="center" vertical="center"/>
    </xf>
    <xf numFmtId="0" fontId="93" fillId="22" borderId="65" xfId="0" applyFont="1" applyFill="1" applyBorder="1" applyAlignment="1">
      <alignment horizontal="center" vertical="center" wrapText="1"/>
    </xf>
    <xf numFmtId="0" fontId="94" fillId="22" borderId="66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0" fontId="94" fillId="0" borderId="67" xfId="0" applyFont="1" applyBorder="1" applyAlignment="1">
      <alignment horizontal="center" vertical="center"/>
    </xf>
    <xf numFmtId="170" fontId="96" fillId="21" borderId="0" xfId="0" applyNumberFormat="1" applyFont="1" applyFill="1" applyAlignment="1">
      <alignment horizontal="center" vertical="center"/>
    </xf>
    <xf numFmtId="0" fontId="96" fillId="0" borderId="42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/>
    </xf>
    <xf numFmtId="20" fontId="93" fillId="0" borderId="42" xfId="0" applyNumberFormat="1" applyFont="1" applyBorder="1" applyAlignment="1">
      <alignment horizontal="center" vertical="center"/>
    </xf>
    <xf numFmtId="165" fontId="95" fillId="21" borderId="42" xfId="0" applyNumberFormat="1" applyFont="1" applyFill="1" applyBorder="1" applyAlignment="1">
      <alignment horizontal="center" vertical="center"/>
    </xf>
    <xf numFmtId="20" fontId="98" fillId="0" borderId="42" xfId="0" applyNumberFormat="1" applyFont="1" applyBorder="1" applyAlignment="1">
      <alignment horizontal="center" vertical="center"/>
    </xf>
    <xf numFmtId="170" fontId="94" fillId="0" borderId="42" xfId="0" applyNumberFormat="1" applyFont="1" applyBorder="1" applyAlignment="1">
      <alignment horizontal="center" vertical="center"/>
    </xf>
    <xf numFmtId="165" fontId="96" fillId="21" borderId="44" xfId="0" applyNumberFormat="1" applyFont="1" applyFill="1" applyBorder="1" applyAlignment="1">
      <alignment horizontal="center" vertical="center"/>
    </xf>
    <xf numFmtId="0" fontId="93" fillId="21" borderId="0" xfId="0" applyFont="1" applyFill="1" applyAlignment="1">
      <alignment horizontal="center" vertical="center"/>
    </xf>
    <xf numFmtId="0" fontId="96" fillId="11" borderId="42" xfId="0" applyFont="1" applyFill="1" applyBorder="1" applyAlignment="1">
      <alignment horizontal="center" vertical="center"/>
    </xf>
    <xf numFmtId="0" fontId="93" fillId="11" borderId="42" xfId="0" applyFont="1" applyFill="1" applyBorder="1" applyAlignment="1">
      <alignment horizontal="center" vertical="center" wrapText="1"/>
    </xf>
    <xf numFmtId="0" fontId="93" fillId="11" borderId="68" xfId="0" applyFont="1" applyFill="1" applyBorder="1" applyAlignment="1">
      <alignment horizontal="center" vertical="center" wrapText="1"/>
    </xf>
    <xf numFmtId="20" fontId="99" fillId="11" borderId="42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 vertical="center" wrapText="1"/>
    </xf>
    <xf numFmtId="0" fontId="96" fillId="11" borderId="41" xfId="0" applyFont="1" applyFill="1" applyBorder="1" applyAlignment="1">
      <alignment horizontal="center" vertical="center"/>
    </xf>
    <xf numFmtId="20" fontId="99" fillId="11" borderId="41" xfId="0" applyNumberFormat="1" applyFont="1" applyFill="1" applyBorder="1" applyAlignment="1">
      <alignment horizontal="center" vertical="center"/>
    </xf>
    <xf numFmtId="0" fontId="93" fillId="11" borderId="71" xfId="0" applyFont="1" applyFill="1" applyBorder="1" applyAlignment="1">
      <alignment horizontal="center" vertical="center" wrapText="1"/>
    </xf>
    <xf numFmtId="0" fontId="96" fillId="22" borderId="72" xfId="0" applyFont="1" applyFill="1" applyBorder="1" applyAlignment="1">
      <alignment horizontal="center" vertical="center"/>
    </xf>
    <xf numFmtId="20" fontId="99" fillId="22" borderId="72" xfId="0" applyNumberFormat="1" applyFont="1" applyFill="1" applyBorder="1" applyAlignment="1">
      <alignment horizontal="center" vertical="center"/>
    </xf>
    <xf numFmtId="0" fontId="93" fillId="22" borderId="73" xfId="0" applyFont="1" applyFill="1" applyBorder="1" applyAlignment="1">
      <alignment horizontal="center" vertical="center" wrapText="1"/>
    </xf>
    <xf numFmtId="0" fontId="96" fillId="22" borderId="43" xfId="0" applyFont="1" applyFill="1" applyBorder="1" applyAlignment="1">
      <alignment horizontal="center" vertical="center"/>
    </xf>
    <xf numFmtId="20" fontId="99" fillId="22" borderId="43" xfId="0" applyNumberFormat="1" applyFont="1" applyFill="1" applyBorder="1" applyAlignment="1">
      <alignment horizontal="center" vertical="center" wrapText="1"/>
    </xf>
    <xf numFmtId="0" fontId="93" fillId="22" borderId="68" xfId="0" applyFont="1" applyFill="1" applyBorder="1" applyAlignment="1">
      <alignment horizontal="center" vertical="center" wrapText="1"/>
    </xf>
    <xf numFmtId="0" fontId="94" fillId="0" borderId="75" xfId="0" applyFont="1" applyBorder="1" applyAlignment="1">
      <alignment horizontal="center" vertical="center"/>
    </xf>
    <xf numFmtId="0" fontId="96" fillId="0" borderId="62" xfId="0" applyFont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/>
    </xf>
    <xf numFmtId="165" fontId="93" fillId="0" borderId="62" xfId="0" applyNumberFormat="1" applyFont="1" applyBorder="1" applyAlignment="1">
      <alignment horizontal="center" vertical="center"/>
    </xf>
    <xf numFmtId="165" fontId="96" fillId="21" borderId="54" xfId="0" applyNumberFormat="1" applyFont="1" applyFill="1" applyBorder="1" applyAlignment="1">
      <alignment horizontal="center" vertical="center"/>
    </xf>
    <xf numFmtId="165" fontId="94" fillId="0" borderId="62" xfId="0" applyNumberFormat="1" applyFont="1" applyBorder="1" applyAlignment="1">
      <alignment horizontal="center" vertical="center"/>
    </xf>
    <xf numFmtId="165" fontId="96" fillId="21" borderId="62" xfId="0" applyNumberFormat="1" applyFont="1" applyFill="1" applyBorder="1" applyAlignment="1">
      <alignment horizontal="center" vertical="center"/>
    </xf>
    <xf numFmtId="0" fontId="99" fillId="22" borderId="43" xfId="0" applyFont="1" applyFill="1" applyBorder="1" applyAlignment="1">
      <alignment horizontal="center" vertical="center"/>
    </xf>
    <xf numFmtId="0" fontId="99" fillId="22" borderId="49" xfId="0" applyFont="1" applyFill="1" applyBorder="1" applyAlignment="1">
      <alignment horizontal="center" vertical="center" wrapText="1"/>
    </xf>
    <xf numFmtId="0" fontId="93" fillId="0" borderId="26" xfId="0" applyFont="1" applyBorder="1" applyAlignment="1">
      <alignment horizontal="left" vertical="center" wrapText="1"/>
    </xf>
    <xf numFmtId="0" fontId="93" fillId="0" borderId="0" xfId="0" applyFont="1" applyAlignment="1">
      <alignment vertical="center" wrapText="1"/>
    </xf>
    <xf numFmtId="0" fontId="95" fillId="11" borderId="72" xfId="0" applyFont="1" applyFill="1" applyBorder="1" applyAlignment="1">
      <alignment horizontal="center" vertical="center"/>
    </xf>
    <xf numFmtId="20" fontId="99" fillId="11" borderId="72" xfId="0" applyNumberFormat="1" applyFont="1" applyFill="1" applyBorder="1" applyAlignment="1">
      <alignment horizontal="center" vertical="center" wrapText="1"/>
    </xf>
    <xf numFmtId="0" fontId="93" fillId="11" borderId="73" xfId="0" applyFont="1" applyFill="1" applyBorder="1" applyAlignment="1">
      <alignment horizontal="center" vertical="center" wrapText="1"/>
    </xf>
    <xf numFmtId="0" fontId="95" fillId="11" borderId="62" xfId="0" applyFont="1" applyFill="1" applyBorder="1" applyAlignment="1">
      <alignment horizontal="center" vertical="center"/>
    </xf>
    <xf numFmtId="20" fontId="99" fillId="11" borderId="62" xfId="0" applyNumberFormat="1" applyFont="1" applyFill="1" applyBorder="1" applyAlignment="1">
      <alignment horizontal="center" vertical="center"/>
    </xf>
    <xf numFmtId="0" fontId="93" fillId="11" borderId="63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left"/>
    </xf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center" wrapText="1"/>
    </xf>
    <xf numFmtId="165" fontId="93" fillId="0" borderId="0" xfId="0" applyNumberFormat="1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165" fontId="94" fillId="0" borderId="0" xfId="0" applyNumberFormat="1" applyFont="1"/>
    <xf numFmtId="0" fontId="105" fillId="24" borderId="76" xfId="0" applyFont="1" applyFill="1" applyBorder="1" applyAlignment="1">
      <alignment horizontal="center" vertical="center" wrapText="1"/>
    </xf>
    <xf numFmtId="0" fontId="105" fillId="24" borderId="77" xfId="0" applyFont="1" applyFill="1" applyBorder="1" applyAlignment="1">
      <alignment horizontal="center" vertical="center" wrapText="1"/>
    </xf>
    <xf numFmtId="0" fontId="105" fillId="24" borderId="78" xfId="0" applyFont="1" applyFill="1" applyBorder="1" applyAlignment="1">
      <alignment horizontal="center" vertical="center" wrapText="1"/>
    </xf>
    <xf numFmtId="170" fontId="105" fillId="24" borderId="80" xfId="0" applyNumberFormat="1" applyFont="1" applyFill="1" applyBorder="1" applyAlignment="1">
      <alignment horizontal="center" vertical="center" wrapText="1"/>
    </xf>
    <xf numFmtId="170" fontId="105" fillId="24" borderId="81" xfId="0" applyNumberFormat="1" applyFont="1" applyFill="1" applyBorder="1" applyAlignment="1">
      <alignment horizontal="center" vertical="center" wrapText="1"/>
    </xf>
    <xf numFmtId="170" fontId="105" fillId="24" borderId="82" xfId="0" applyNumberFormat="1" applyFont="1" applyFill="1" applyBorder="1" applyAlignment="1">
      <alignment horizontal="center" vertical="center" wrapText="1"/>
    </xf>
    <xf numFmtId="170" fontId="105" fillId="24" borderId="83" xfId="0" applyNumberFormat="1" applyFont="1" applyFill="1" applyBorder="1" applyAlignment="1">
      <alignment horizontal="center" vertical="center" wrapText="1"/>
    </xf>
    <xf numFmtId="170" fontId="105" fillId="24" borderId="84" xfId="0" applyNumberFormat="1" applyFont="1" applyFill="1" applyBorder="1" applyAlignment="1">
      <alignment horizontal="center" vertical="center" wrapText="1"/>
    </xf>
    <xf numFmtId="0" fontId="105" fillId="24" borderId="47" xfId="0" applyFont="1" applyFill="1" applyBorder="1" applyAlignment="1">
      <alignment horizontal="center" vertical="center" wrapText="1"/>
    </xf>
    <xf numFmtId="0" fontId="105" fillId="24" borderId="64" xfId="0" applyFont="1" applyFill="1" applyBorder="1" applyAlignment="1">
      <alignment horizontal="center" vertical="center" wrapText="1"/>
    </xf>
    <xf numFmtId="0" fontId="105" fillId="24" borderId="80" xfId="0" applyFont="1" applyFill="1" applyBorder="1" applyAlignment="1">
      <alignment horizontal="center" vertical="center" wrapText="1"/>
    </xf>
    <xf numFmtId="0" fontId="106" fillId="0" borderId="0" xfId="0" applyFont="1"/>
    <xf numFmtId="16" fontId="105" fillId="25" borderId="76" xfId="0" applyNumberFormat="1" applyFont="1" applyFill="1" applyBorder="1" applyAlignment="1">
      <alignment vertical="center" textRotation="90" wrapText="1"/>
    </xf>
    <xf numFmtId="0" fontId="105" fillId="0" borderId="16" xfId="0" applyFont="1" applyBorder="1" applyAlignment="1">
      <alignment horizontal="center" vertical="center" wrapText="1"/>
    </xf>
    <xf numFmtId="0" fontId="105" fillId="0" borderId="78" xfId="0" applyFont="1" applyBorder="1" applyAlignment="1">
      <alignment horizontal="center" vertical="center" wrapText="1"/>
    </xf>
    <xf numFmtId="170" fontId="105" fillId="0" borderId="78" xfId="0" applyNumberFormat="1" applyFont="1" applyBorder="1" applyAlignment="1">
      <alignment horizontal="center" vertical="center" wrapText="1"/>
    </xf>
    <xf numFmtId="170" fontId="105" fillId="0" borderId="79" xfId="0" applyNumberFormat="1" applyFont="1" applyBorder="1" applyAlignment="1">
      <alignment horizontal="center" vertical="center" wrapText="1"/>
    </xf>
    <xf numFmtId="170" fontId="105" fillId="24" borderId="86" xfId="0" applyNumberFormat="1" applyFont="1" applyFill="1" applyBorder="1" applyAlignment="1">
      <alignment horizontal="center" vertical="center" wrapText="1"/>
    </xf>
    <xf numFmtId="170" fontId="105" fillId="24" borderId="87" xfId="0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78" xfId="0" quotePrefix="1" applyFont="1" applyBorder="1" applyAlignment="1">
      <alignment horizontal="center" vertical="center" wrapText="1"/>
    </xf>
    <xf numFmtId="0" fontId="105" fillId="0" borderId="64" xfId="0" applyFont="1" applyBorder="1" applyAlignment="1">
      <alignment horizontal="center" vertical="center" wrapText="1"/>
    </xf>
    <xf numFmtId="0" fontId="105" fillId="0" borderId="80" xfId="0" applyFont="1" applyBorder="1" applyAlignment="1">
      <alignment horizontal="center" vertical="center" wrapText="1"/>
    </xf>
    <xf numFmtId="0" fontId="106" fillId="0" borderId="0" xfId="0" applyFont="1" applyAlignment="1">
      <alignment wrapText="1"/>
    </xf>
    <xf numFmtId="0" fontId="107" fillId="0" borderId="74" xfId="0" applyFont="1" applyBorder="1" applyAlignment="1">
      <alignment horizontal="center" vertical="center" wrapText="1"/>
    </xf>
    <xf numFmtId="170" fontId="105" fillId="0" borderId="97" xfId="0" applyNumberFormat="1" applyFont="1" applyBorder="1" applyAlignment="1">
      <alignment horizontal="center" vertical="center" wrapText="1"/>
    </xf>
    <xf numFmtId="0" fontId="107" fillId="24" borderId="98" xfId="0" applyFont="1" applyFill="1" applyBorder="1" applyAlignment="1">
      <alignment horizontal="center" vertical="center"/>
    </xf>
    <xf numFmtId="0" fontId="107" fillId="0" borderId="70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 wrapText="1"/>
    </xf>
    <xf numFmtId="0" fontId="107" fillId="0" borderId="68" xfId="0" applyFont="1" applyBorder="1" applyAlignment="1">
      <alignment horizontal="center" vertical="center" wrapText="1"/>
    </xf>
    <xf numFmtId="20" fontId="107" fillId="3" borderId="67" xfId="0" applyNumberFormat="1" applyFont="1" applyFill="1" applyBorder="1" applyAlignment="1">
      <alignment horizontal="center" vertical="center" wrapText="1"/>
    </xf>
    <xf numFmtId="20" fontId="107" fillId="3" borderId="43" xfId="0" applyNumberFormat="1" applyFont="1" applyFill="1" applyBorder="1" applyAlignment="1">
      <alignment horizontal="center" vertical="center" wrapText="1"/>
    </xf>
    <xf numFmtId="0" fontId="103" fillId="0" borderId="49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05" fillId="0" borderId="99" xfId="0" applyFont="1" applyBorder="1" applyAlignment="1">
      <alignment horizontal="center" vertical="center"/>
    </xf>
    <xf numFmtId="0" fontId="107" fillId="0" borderId="70" xfId="0" applyFont="1" applyBorder="1" applyAlignment="1">
      <alignment horizontal="center" vertical="center"/>
    </xf>
    <xf numFmtId="0" fontId="107" fillId="24" borderId="104" xfId="0" applyFont="1" applyFill="1" applyBorder="1" applyAlignment="1">
      <alignment horizontal="center" vertical="center"/>
    </xf>
    <xf numFmtId="0" fontId="107" fillId="24" borderId="105" xfId="0" applyFont="1" applyFill="1" applyBorder="1" applyAlignment="1">
      <alignment horizontal="center" vertical="center"/>
    </xf>
    <xf numFmtId="170" fontId="107" fillId="3" borderId="67" xfId="0" applyNumberFormat="1" applyFont="1" applyFill="1" applyBorder="1" applyAlignment="1">
      <alignment horizontal="center" vertical="center" wrapText="1"/>
    </xf>
    <xf numFmtId="170" fontId="105" fillId="3" borderId="31" xfId="0" applyNumberFormat="1" applyFont="1" applyFill="1" applyBorder="1" applyAlignment="1">
      <alignment horizontal="center" vertical="center" wrapText="1"/>
    </xf>
    <xf numFmtId="170" fontId="107" fillId="3" borderId="106" xfId="0" applyNumberFormat="1" applyFont="1" applyFill="1" applyBorder="1" applyAlignment="1">
      <alignment horizontal="center" vertical="center" wrapText="1"/>
    </xf>
    <xf numFmtId="170" fontId="105" fillId="0" borderId="107" xfId="0" applyNumberFormat="1" applyFont="1" applyBorder="1" applyAlignment="1">
      <alignment horizontal="center" vertical="center" wrapText="1"/>
    </xf>
    <xf numFmtId="0" fontId="107" fillId="0" borderId="100" xfId="0" applyFont="1" applyBorder="1" applyAlignment="1">
      <alignment horizontal="center" vertical="center" wrapText="1"/>
    </xf>
    <xf numFmtId="0" fontId="105" fillId="0" borderId="108" xfId="0" applyFont="1" applyBorder="1" applyAlignment="1">
      <alignment horizontal="center" vertical="center" wrapText="1"/>
    </xf>
    <xf numFmtId="0" fontId="107" fillId="0" borderId="67" xfId="0" applyFont="1" applyBorder="1" applyAlignment="1">
      <alignment horizontal="center" vertical="center" wrapText="1"/>
    </xf>
    <xf numFmtId="170" fontId="107" fillId="0" borderId="49" xfId="0" applyNumberFormat="1" applyFont="1" applyBorder="1" applyAlignment="1">
      <alignment horizontal="center" vertical="center" wrapText="1"/>
    </xf>
    <xf numFmtId="20" fontId="107" fillId="0" borderId="10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107" fillId="3" borderId="67" xfId="0" applyFont="1" applyFill="1" applyBorder="1" applyAlignment="1">
      <alignment horizontal="center" vertical="center" wrapText="1"/>
    </xf>
    <xf numFmtId="170" fontId="107" fillId="3" borderId="49" xfId="0" applyNumberFormat="1" applyFont="1" applyFill="1" applyBorder="1" applyAlignment="1">
      <alignment horizontal="center" vertical="center" wrapText="1"/>
    </xf>
    <xf numFmtId="0" fontId="103" fillId="3" borderId="49" xfId="0" applyFont="1" applyFill="1" applyBorder="1" applyAlignment="1">
      <alignment horizontal="center" vertical="center" wrapText="1"/>
    </xf>
    <xf numFmtId="0" fontId="105" fillId="0" borderId="109" xfId="0" applyFont="1" applyBorder="1" applyAlignment="1">
      <alignment horizontal="center" vertical="center" wrapText="1"/>
    </xf>
    <xf numFmtId="0" fontId="107" fillId="0" borderId="75" xfId="0" applyFont="1" applyBorder="1" applyAlignment="1">
      <alignment horizontal="center" vertical="center" wrapText="1"/>
    </xf>
    <xf numFmtId="0" fontId="107" fillId="3" borderId="75" xfId="0" applyFont="1" applyFill="1" applyBorder="1" applyAlignment="1">
      <alignment horizontal="center" vertical="center" wrapText="1"/>
    </xf>
    <xf numFmtId="170" fontId="107" fillId="3" borderId="63" xfId="0" applyNumberFormat="1" applyFont="1" applyFill="1" applyBorder="1" applyAlignment="1">
      <alignment horizontal="center" vertical="center" wrapText="1"/>
    </xf>
    <xf numFmtId="170" fontId="107" fillId="3" borderId="75" xfId="0" applyNumberFormat="1" applyFont="1" applyFill="1" applyBorder="1" applyAlignment="1">
      <alignment horizontal="center" vertical="center" wrapText="1"/>
    </xf>
    <xf numFmtId="170" fontId="105" fillId="3" borderId="53" xfId="0" applyNumberFormat="1" applyFont="1" applyFill="1" applyBorder="1" applyAlignment="1">
      <alignment horizontal="center" vertical="center" wrapText="1"/>
    </xf>
    <xf numFmtId="170" fontId="107" fillId="3" borderId="111" xfId="0" applyNumberFormat="1" applyFont="1" applyFill="1" applyBorder="1" applyAlignment="1">
      <alignment horizontal="center" vertical="center" wrapText="1"/>
    </xf>
    <xf numFmtId="170" fontId="105" fillId="0" borderId="112" xfId="0" applyNumberFormat="1" applyFont="1" applyBorder="1" applyAlignment="1">
      <alignment horizontal="center" vertical="center" wrapText="1"/>
    </xf>
    <xf numFmtId="20" fontId="107" fillId="0" borderId="110" xfId="0" applyNumberFormat="1" applyFont="1" applyBorder="1" applyAlignment="1">
      <alignment horizontal="center" vertical="center" wrapText="1"/>
    </xf>
    <xf numFmtId="0" fontId="107" fillId="24" borderId="113" xfId="0" applyFont="1" applyFill="1" applyBorder="1" applyAlignment="1">
      <alignment horizontal="center" vertical="center"/>
    </xf>
    <xf numFmtId="20" fontId="107" fillId="3" borderId="75" xfId="0" applyNumberFormat="1" applyFont="1" applyFill="1" applyBorder="1" applyAlignment="1">
      <alignment horizontal="center" vertical="center" wrapText="1"/>
    </xf>
    <xf numFmtId="20" fontId="107" fillId="3" borderId="62" xfId="0" applyNumberFormat="1" applyFont="1" applyFill="1" applyBorder="1" applyAlignment="1">
      <alignment horizontal="center" vertical="center" wrapText="1"/>
    </xf>
    <xf numFmtId="0" fontId="103" fillId="3" borderId="63" xfId="0" applyFont="1" applyFill="1" applyBorder="1" applyAlignment="1">
      <alignment horizontal="center" vertical="center" wrapText="1"/>
    </xf>
    <xf numFmtId="0" fontId="105" fillId="0" borderId="71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3" borderId="114" xfId="0" applyFont="1" applyFill="1" applyBorder="1" applyAlignment="1">
      <alignment horizontal="center" vertical="center" wrapText="1"/>
    </xf>
    <xf numFmtId="170" fontId="107" fillId="3" borderId="115" xfId="0" applyNumberFormat="1" applyFont="1" applyFill="1" applyBorder="1" applyAlignment="1">
      <alignment horizontal="center" vertical="center" wrapText="1"/>
    </xf>
    <xf numFmtId="170" fontId="107" fillId="0" borderId="36" xfId="0" applyNumberFormat="1" applyFont="1" applyBorder="1" applyAlignment="1">
      <alignment horizontal="center" vertical="center" wrapText="1"/>
    </xf>
    <xf numFmtId="170" fontId="105" fillId="3" borderId="116" xfId="0" applyNumberFormat="1" applyFont="1" applyFill="1" applyBorder="1" applyAlignment="1">
      <alignment horizontal="center" vertical="center" wrapText="1"/>
    </xf>
    <xf numFmtId="170" fontId="107" fillId="0" borderId="117" xfId="0" applyNumberFormat="1" applyFont="1" applyBorder="1" applyAlignment="1">
      <alignment horizontal="center" vertical="center" wrapText="1"/>
    </xf>
    <xf numFmtId="170" fontId="105" fillId="3" borderId="84" xfId="0" applyNumberFormat="1" applyFont="1" applyFill="1" applyBorder="1" applyAlignment="1">
      <alignment horizontal="center" vertical="center" wrapText="1"/>
    </xf>
    <xf numFmtId="20" fontId="107" fillId="0" borderId="37" xfId="0" applyNumberFormat="1" applyFont="1" applyBorder="1" applyAlignment="1">
      <alignment horizontal="center" vertical="center" wrapText="1"/>
    </xf>
    <xf numFmtId="20" fontId="103" fillId="0" borderId="49" xfId="0" applyNumberFormat="1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170" fontId="107" fillId="0" borderId="69" xfId="0" applyNumberFormat="1" applyFont="1" applyBorder="1" applyAlignment="1">
      <alignment horizontal="center" vertical="center" wrapText="1"/>
    </xf>
    <xf numFmtId="170" fontId="107" fillId="0" borderId="119" xfId="0" applyNumberFormat="1" applyFont="1" applyBorder="1" applyAlignment="1">
      <alignment horizontal="center" vertical="center" wrapText="1"/>
    </xf>
    <xf numFmtId="20" fontId="107" fillId="0" borderId="118" xfId="0" applyNumberFormat="1" applyFont="1" applyBorder="1" applyAlignment="1">
      <alignment horizontal="center" vertical="center" wrapText="1"/>
    </xf>
    <xf numFmtId="20" fontId="107" fillId="3" borderId="114" xfId="0" applyNumberFormat="1" applyFont="1" applyFill="1" applyBorder="1" applyAlignment="1">
      <alignment horizontal="center" vertical="center" wrapText="1"/>
    </xf>
    <xf numFmtId="20" fontId="107" fillId="0" borderId="44" xfId="0" applyNumberFormat="1" applyFont="1" applyBorder="1" applyAlignment="1">
      <alignment horizontal="center" vertical="center"/>
    </xf>
    <xf numFmtId="0" fontId="103" fillId="0" borderId="121" xfId="0" applyFont="1" applyBorder="1" applyAlignment="1">
      <alignment horizontal="center" vertical="center" wrapText="1"/>
    </xf>
    <xf numFmtId="170" fontId="43" fillId="0" borderId="0" xfId="0" applyNumberFormat="1" applyFont="1"/>
    <xf numFmtId="20" fontId="105" fillId="0" borderId="34" xfId="0" applyNumberFormat="1" applyFont="1" applyBorder="1" applyAlignment="1">
      <alignment horizontal="center" vertical="center" wrapText="1"/>
    </xf>
    <xf numFmtId="0" fontId="107" fillId="3" borderId="122" xfId="0" applyFont="1" applyFill="1" applyBorder="1" applyAlignment="1">
      <alignment horizontal="center" vertical="center" wrapText="1"/>
    </xf>
    <xf numFmtId="170" fontId="107" fillId="3" borderId="114" xfId="0" applyNumberFormat="1" applyFont="1" applyFill="1" applyBorder="1" applyAlignment="1">
      <alignment horizontal="center" vertical="center" wrapText="1"/>
    </xf>
    <xf numFmtId="170" fontId="107" fillId="0" borderId="111" xfId="0" applyNumberFormat="1" applyFont="1" applyBorder="1" applyAlignment="1">
      <alignment horizontal="center" vertical="center" wrapText="1"/>
    </xf>
    <xf numFmtId="170" fontId="105" fillId="3" borderId="112" xfId="0" applyNumberFormat="1" applyFont="1" applyFill="1" applyBorder="1" applyAlignment="1">
      <alignment horizontal="center" vertical="center" wrapText="1"/>
    </xf>
    <xf numFmtId="0" fontId="107" fillId="0" borderId="75" xfId="0" applyFont="1" applyBorder="1"/>
    <xf numFmtId="20" fontId="107" fillId="0" borderId="41" xfId="0" applyNumberFormat="1" applyFont="1" applyBorder="1" applyAlignment="1">
      <alignment horizontal="center" vertical="center"/>
    </xf>
    <xf numFmtId="0" fontId="107" fillId="0" borderId="63" xfId="0" applyFont="1" applyBorder="1" applyAlignment="1">
      <alignment horizontal="center" vertical="center" wrapText="1"/>
    </xf>
    <xf numFmtId="170" fontId="105" fillId="0" borderId="34" xfId="0" applyNumberFormat="1" applyFont="1" applyBorder="1" applyAlignment="1">
      <alignment horizontal="center" vertical="center" wrapText="1"/>
    </xf>
    <xf numFmtId="170" fontId="105" fillId="0" borderId="123" xfId="0" applyNumberFormat="1" applyFont="1" applyBorder="1" applyAlignment="1">
      <alignment horizontal="center" vertical="center" wrapText="1"/>
    </xf>
    <xf numFmtId="20" fontId="107" fillId="0" borderId="67" xfId="0" applyNumberFormat="1" applyFont="1" applyBorder="1" applyAlignment="1">
      <alignment horizontal="center" vertical="center" wrapText="1"/>
    </xf>
    <xf numFmtId="20" fontId="107" fillId="0" borderId="43" xfId="0" applyNumberFormat="1" applyFont="1" applyBorder="1" applyAlignment="1">
      <alignment vertical="center"/>
    </xf>
    <xf numFmtId="0" fontId="107" fillId="0" borderId="49" xfId="0" applyFont="1" applyBorder="1" applyAlignment="1">
      <alignment vertical="center" wrapText="1"/>
    </xf>
    <xf numFmtId="0" fontId="107" fillId="3" borderId="114" xfId="0" quotePrefix="1" applyFont="1" applyFill="1" applyBorder="1" applyAlignment="1">
      <alignment horizontal="center" vertical="center" wrapText="1"/>
    </xf>
    <xf numFmtId="170" fontId="107" fillId="3" borderId="115" xfId="0" quotePrefix="1" applyNumberFormat="1" applyFont="1" applyFill="1" applyBorder="1" applyAlignment="1">
      <alignment horizontal="center" vertical="center" wrapText="1"/>
    </xf>
    <xf numFmtId="170" fontId="107" fillId="0" borderId="106" xfId="0" applyNumberFormat="1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/>
    </xf>
    <xf numFmtId="0" fontId="107" fillId="0" borderId="71" xfId="0" applyFont="1" applyBorder="1" applyAlignment="1">
      <alignment horizontal="center"/>
    </xf>
    <xf numFmtId="170" fontId="105" fillId="0" borderId="120" xfId="0" applyNumberFormat="1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20" fontId="107" fillId="0" borderId="35" xfId="0" applyNumberFormat="1" applyFont="1" applyBorder="1" applyAlignment="1">
      <alignment horizontal="center" vertical="center" wrapText="1"/>
    </xf>
    <xf numFmtId="0" fontId="105" fillId="0" borderId="53" xfId="0" applyFont="1" applyBorder="1" applyAlignment="1">
      <alignment horizontal="center" vertical="center" wrapText="1"/>
    </xf>
    <xf numFmtId="0" fontId="107" fillId="0" borderId="52" xfId="0" applyFont="1" applyBorder="1" applyAlignment="1">
      <alignment horizontal="center" vertical="center" wrapText="1"/>
    </xf>
    <xf numFmtId="170" fontId="107" fillId="0" borderId="53" xfId="0" applyNumberFormat="1" applyFont="1" applyBorder="1" applyAlignment="1">
      <alignment horizontal="center" vertical="center" wrapText="1"/>
    </xf>
    <xf numFmtId="170" fontId="107" fillId="0" borderId="52" xfId="0" applyNumberFormat="1" applyFont="1" applyBorder="1" applyAlignment="1">
      <alignment horizontal="center" vertical="center" wrapText="1"/>
    </xf>
    <xf numFmtId="170" fontId="105" fillId="0" borderId="53" xfId="0" applyNumberFormat="1" applyFont="1" applyBorder="1" applyAlignment="1">
      <alignment horizontal="center" vertical="center" wrapText="1"/>
    </xf>
    <xf numFmtId="20" fontId="107" fillId="0" borderId="51" xfId="0" applyNumberFormat="1" applyFont="1" applyBorder="1" applyAlignment="1">
      <alignment horizontal="center" vertical="center" wrapText="1"/>
    </xf>
    <xf numFmtId="20" fontId="107" fillId="0" borderId="62" xfId="0" applyNumberFormat="1" applyFont="1" applyBorder="1" applyAlignment="1">
      <alignment horizontal="center" vertical="center"/>
    </xf>
    <xf numFmtId="0" fontId="105" fillId="0" borderId="121" xfId="0" applyFont="1" applyBorder="1" applyAlignment="1">
      <alignment horizontal="center" vertical="center" wrapText="1"/>
    </xf>
    <xf numFmtId="170" fontId="107" fillId="0" borderId="121" xfId="0" applyNumberFormat="1" applyFont="1" applyBorder="1" applyAlignment="1">
      <alignment horizontal="center" vertical="center" wrapText="1"/>
    </xf>
    <xf numFmtId="170" fontId="107" fillId="0" borderId="74" xfId="0" applyNumberFormat="1" applyFont="1" applyBorder="1" applyAlignment="1">
      <alignment horizontal="center" vertical="center" wrapText="1"/>
    </xf>
    <xf numFmtId="170" fontId="105" fillId="0" borderId="92" xfId="0" applyNumberFormat="1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20" fontId="107" fillId="0" borderId="42" xfId="0" applyNumberFormat="1" applyFont="1" applyBorder="1" applyAlignment="1">
      <alignment horizontal="center" vertical="center"/>
    </xf>
    <xf numFmtId="170" fontId="107" fillId="0" borderId="71" xfId="0" applyNumberFormat="1" applyFont="1" applyBorder="1" applyAlignment="1">
      <alignment horizontal="center" vertical="center" wrapText="1"/>
    </xf>
    <xf numFmtId="20" fontId="107" fillId="0" borderId="39" xfId="0" applyNumberFormat="1" applyFont="1" applyBorder="1" applyAlignment="1">
      <alignment horizontal="center" vertical="center" wrapText="1"/>
    </xf>
    <xf numFmtId="170" fontId="107" fillId="24" borderId="53" xfId="0" applyNumberFormat="1" applyFont="1" applyFill="1" applyBorder="1" applyAlignment="1">
      <alignment horizontal="center" vertical="center" wrapText="1"/>
    </xf>
    <xf numFmtId="170" fontId="107" fillId="24" borderId="111" xfId="0" applyNumberFormat="1" applyFont="1" applyFill="1" applyBorder="1" applyAlignment="1">
      <alignment horizontal="center" vertical="center" wrapText="1"/>
    </xf>
    <xf numFmtId="170" fontId="107" fillId="24" borderId="112" xfId="0" applyNumberFormat="1" applyFont="1" applyFill="1" applyBorder="1" applyAlignment="1">
      <alignment horizontal="center" vertical="center" wrapText="1"/>
    </xf>
    <xf numFmtId="20" fontId="105" fillId="0" borderId="51" xfId="0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 wrapText="1"/>
    </xf>
    <xf numFmtId="0" fontId="110" fillId="0" borderId="43" xfId="0" applyFont="1" applyBorder="1"/>
    <xf numFmtId="0" fontId="112" fillId="27" borderId="43" xfId="0" applyFont="1" applyFill="1" applyBorder="1" applyAlignment="1">
      <alignment horizontal="center" vertical="center" wrapText="1"/>
    </xf>
    <xf numFmtId="169" fontId="111" fillId="27" borderId="43" xfId="0" applyNumberFormat="1" applyFont="1" applyFill="1" applyBorder="1" applyAlignment="1">
      <alignment horizontal="center" vertical="center" textRotation="90"/>
    </xf>
    <xf numFmtId="0" fontId="77" fillId="0" borderId="43" xfId="0" applyFont="1" applyBorder="1" applyAlignment="1">
      <alignment horizontal="center" vertical="center" wrapText="1"/>
    </xf>
    <xf numFmtId="0" fontId="91" fillId="23" borderId="43" xfId="0" applyFont="1" applyFill="1" applyBorder="1" applyAlignment="1">
      <alignment horizontal="center" vertical="center" wrapText="1"/>
    </xf>
    <xf numFmtId="0" fontId="82" fillId="26" borderId="43" xfId="0" applyFont="1" applyFill="1" applyBorder="1" applyAlignment="1">
      <alignment horizontal="center" vertical="center" wrapText="1"/>
    </xf>
    <xf numFmtId="20" fontId="114" fillId="0" borderId="43" xfId="0" applyNumberFormat="1" applyFont="1" applyBorder="1" applyAlignment="1">
      <alignment horizontal="center" vertical="center" wrapText="1"/>
    </xf>
    <xf numFmtId="20" fontId="77" fillId="29" borderId="43" xfId="0" applyNumberFormat="1" applyFont="1" applyFill="1" applyBorder="1" applyAlignment="1">
      <alignment horizontal="center" vertical="center" wrapText="1"/>
    </xf>
    <xf numFmtId="0" fontId="91" fillId="26" borderId="43" xfId="0" applyFont="1" applyFill="1" applyBorder="1" applyAlignment="1">
      <alignment horizontal="center" vertical="center" wrapText="1"/>
    </xf>
    <xf numFmtId="0" fontId="77" fillId="30" borderId="43" xfId="0" applyFont="1" applyFill="1" applyBorder="1" applyAlignment="1">
      <alignment horizontal="center" vertical="center" wrapText="1"/>
    </xf>
    <xf numFmtId="20" fontId="77" fillId="0" borderId="43" xfId="0" applyNumberFormat="1" applyFont="1" applyBorder="1" applyAlignment="1">
      <alignment horizontal="center" vertical="center" wrapText="1"/>
    </xf>
    <xf numFmtId="0" fontId="30" fillId="0" borderId="43" xfId="0" applyFont="1" applyBorder="1"/>
    <xf numFmtId="20" fontId="77" fillId="0" borderId="43" xfId="0" quotePrefix="1" applyNumberFormat="1" applyFont="1" applyBorder="1" applyAlignment="1">
      <alignment horizontal="center" vertical="center" wrapText="1"/>
    </xf>
    <xf numFmtId="20" fontId="77" fillId="30" borderId="43" xfId="0" applyNumberFormat="1" applyFont="1" applyFill="1" applyBorder="1" applyAlignment="1">
      <alignment horizontal="center" vertical="center" wrapText="1"/>
    </xf>
    <xf numFmtId="0" fontId="77" fillId="30" borderId="43" xfId="0" applyFont="1" applyFill="1" applyBorder="1" applyAlignment="1">
      <alignment horizontal="center" vertical="center"/>
    </xf>
    <xf numFmtId="170" fontId="77" fillId="30" borderId="43" xfId="0" applyNumberFormat="1" applyFont="1" applyFill="1" applyBorder="1" applyAlignment="1">
      <alignment horizontal="center" vertical="center"/>
    </xf>
    <xf numFmtId="170" fontId="77" fillId="29" borderId="43" xfId="0" applyNumberFormat="1" applyFont="1" applyFill="1" applyBorder="1" applyAlignment="1">
      <alignment horizontal="center" vertical="center" wrapText="1"/>
    </xf>
    <xf numFmtId="170" fontId="77" fillId="31" borderId="43" xfId="0" applyNumberFormat="1" applyFont="1" applyFill="1" applyBorder="1" applyAlignment="1">
      <alignment horizontal="center" vertical="center" wrapText="1"/>
    </xf>
    <xf numFmtId="170" fontId="77" fillId="0" borderId="43" xfId="0" applyNumberFormat="1" applyFont="1" applyBorder="1" applyAlignment="1">
      <alignment horizontal="center" vertical="center" wrapText="1"/>
    </xf>
    <xf numFmtId="170" fontId="77" fillId="32" borderId="43" xfId="0" applyNumberFormat="1" applyFont="1" applyFill="1" applyBorder="1" applyAlignment="1">
      <alignment horizontal="center" vertical="center" wrapText="1"/>
    </xf>
    <xf numFmtId="170" fontId="77" fillId="29" borderId="43" xfId="0" applyNumberFormat="1" applyFont="1" applyFill="1" applyBorder="1" applyAlignment="1">
      <alignment horizontal="center" vertical="center"/>
    </xf>
    <xf numFmtId="0" fontId="116" fillId="0" borderId="43" xfId="0" applyFont="1" applyBorder="1" applyAlignment="1">
      <alignment horizontal="center" vertical="center"/>
    </xf>
    <xf numFmtId="0" fontId="77" fillId="13" borderId="43" xfId="0" applyFont="1" applyFill="1" applyBorder="1" applyAlignment="1">
      <alignment horizontal="center" vertical="center" wrapText="1"/>
    </xf>
    <xf numFmtId="170" fontId="77" fillId="30" borderId="43" xfId="0" applyNumberFormat="1" applyFont="1" applyFill="1" applyBorder="1" applyAlignment="1">
      <alignment horizontal="center" vertical="center" wrapText="1"/>
    </xf>
    <xf numFmtId="170" fontId="116" fillId="29" borderId="43" xfId="0" applyNumberFormat="1" applyFont="1" applyFill="1" applyBorder="1" applyAlignment="1">
      <alignment horizontal="center" vertical="center"/>
    </xf>
    <xf numFmtId="0" fontId="116" fillId="0" borderId="43" xfId="0" applyFont="1" applyBorder="1" applyAlignment="1">
      <alignment horizontal="center" vertical="center" wrapText="1"/>
    </xf>
    <xf numFmtId="20" fontId="116" fillId="0" borderId="43" xfId="0" applyNumberFormat="1" applyFont="1" applyBorder="1" applyAlignment="1">
      <alignment horizontal="center" vertical="center" wrapText="1"/>
    </xf>
    <xf numFmtId="0" fontId="43" fillId="0" borderId="43" xfId="0" applyFont="1" applyBorder="1"/>
    <xf numFmtId="20" fontId="77" fillId="0" borderId="43" xfId="0" applyNumberFormat="1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79" fillId="0" borderId="43" xfId="0" applyFont="1" applyBorder="1" applyAlignment="1">
      <alignment wrapText="1"/>
    </xf>
    <xf numFmtId="0" fontId="77" fillId="31" borderId="43" xfId="0" applyFont="1" applyFill="1" applyBorder="1" applyAlignment="1">
      <alignment horizontal="center" vertical="center" wrapText="1"/>
    </xf>
    <xf numFmtId="170" fontId="116" fillId="32" borderId="43" xfId="0" applyNumberFormat="1" applyFont="1" applyFill="1" applyBorder="1" applyAlignment="1">
      <alignment horizontal="center" vertical="center" wrapText="1"/>
    </xf>
    <xf numFmtId="0" fontId="118" fillId="24" borderId="43" xfId="0" applyFont="1" applyFill="1" applyBorder="1" applyAlignment="1">
      <alignment horizontal="center" vertical="center" wrapText="1"/>
    </xf>
    <xf numFmtId="170" fontId="114" fillId="30" borderId="43" xfId="0" applyNumberFormat="1" applyFont="1" applyFill="1" applyBorder="1" applyAlignment="1">
      <alignment horizontal="center" vertical="center"/>
    </xf>
    <xf numFmtId="0" fontId="79" fillId="13" borderId="43" xfId="0" applyFont="1" applyFill="1" applyBorder="1" applyAlignment="1">
      <alignment horizontal="center" vertical="center" wrapText="1"/>
    </xf>
    <xf numFmtId="170" fontId="116" fillId="29" borderId="43" xfId="0" applyNumberFormat="1" applyFont="1" applyFill="1" applyBorder="1" applyAlignment="1">
      <alignment horizontal="center" vertical="center" wrapText="1"/>
    </xf>
    <xf numFmtId="170" fontId="116" fillId="31" borderId="43" xfId="0" applyNumberFormat="1" applyFont="1" applyFill="1" applyBorder="1" applyAlignment="1">
      <alignment horizontal="center" vertical="center" wrapText="1"/>
    </xf>
    <xf numFmtId="170" fontId="114" fillId="29" borderId="43" xfId="0" applyNumberFormat="1" applyFont="1" applyFill="1" applyBorder="1" applyAlignment="1">
      <alignment horizontal="center" vertical="center"/>
    </xf>
    <xf numFmtId="170" fontId="116" fillId="0" borderId="43" xfId="0" applyNumberFormat="1" applyFont="1" applyBorder="1" applyAlignment="1">
      <alignment horizontal="center" vertical="center"/>
    </xf>
    <xf numFmtId="0" fontId="110" fillId="0" borderId="43" xfId="0" applyFont="1" applyBorder="1" applyAlignment="1">
      <alignment horizontal="center" vertical="center"/>
    </xf>
    <xf numFmtId="16" fontId="110" fillId="0" borderId="43" xfId="0" applyNumberFormat="1" applyFont="1" applyBorder="1" applyAlignment="1">
      <alignment horizontal="center" vertical="center" wrapText="1"/>
    </xf>
    <xf numFmtId="0" fontId="110" fillId="0" borderId="43" xfId="0" applyFont="1" applyBorder="1" applyAlignment="1">
      <alignment horizontal="center" vertical="center" wrapText="1"/>
    </xf>
    <xf numFmtId="0" fontId="119" fillId="3" borderId="43" xfId="0" applyFont="1" applyFill="1" applyBorder="1" applyAlignment="1">
      <alignment horizontal="center" vertical="center" wrapText="1"/>
    </xf>
    <xf numFmtId="20" fontId="110" fillId="0" borderId="43" xfId="0" applyNumberFormat="1" applyFont="1" applyBorder="1" applyAlignment="1">
      <alignment horizontal="center" vertical="center" wrapText="1"/>
    </xf>
    <xf numFmtId="20" fontId="110" fillId="3" borderId="43" xfId="0" applyNumberFormat="1" applyFont="1" applyFill="1" applyBorder="1" applyAlignment="1">
      <alignment horizontal="center" vertical="center" wrapText="1"/>
    </xf>
    <xf numFmtId="20" fontId="30" fillId="0" borderId="43" xfId="0" applyNumberFormat="1" applyFont="1" applyBorder="1" applyAlignment="1">
      <alignment horizontal="center" vertical="center"/>
    </xf>
    <xf numFmtId="0" fontId="120" fillId="27" borderId="43" xfId="0" applyFont="1" applyFill="1" applyBorder="1" applyAlignment="1">
      <alignment horizontal="center" vertical="center" wrapText="1"/>
    </xf>
    <xf numFmtId="0" fontId="121" fillId="0" borderId="43" xfId="0" applyFont="1" applyBorder="1" applyAlignment="1">
      <alignment horizontal="center" vertical="center" wrapText="1"/>
    </xf>
    <xf numFmtId="0" fontId="119" fillId="23" borderId="43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170" fontId="30" fillId="0" borderId="43" xfId="0" applyNumberFormat="1" applyFont="1" applyBorder="1" applyAlignment="1">
      <alignment horizontal="center" vertical="center" wrapText="1"/>
    </xf>
    <xf numFmtId="170" fontId="30" fillId="29" borderId="43" xfId="0" applyNumberFormat="1" applyFont="1" applyFill="1" applyBorder="1" applyAlignment="1">
      <alignment horizontal="center" vertical="center" wrapText="1"/>
    </xf>
    <xf numFmtId="170" fontId="30" fillId="31" borderId="43" xfId="0" applyNumberFormat="1" applyFont="1" applyFill="1" applyBorder="1" applyAlignment="1">
      <alignment horizontal="center" vertical="center" wrapText="1"/>
    </xf>
    <xf numFmtId="20" fontId="30" fillId="29" borderId="43" xfId="0" applyNumberFormat="1" applyFont="1" applyFill="1" applyBorder="1" applyAlignment="1">
      <alignment horizontal="center" vertical="center" wrapText="1"/>
    </xf>
    <xf numFmtId="20" fontId="30" fillId="0" borderId="43" xfId="0" applyNumberFormat="1" applyFont="1" applyBorder="1" applyAlignment="1">
      <alignment horizontal="center" vertical="center" wrapText="1"/>
    </xf>
    <xf numFmtId="20" fontId="122" fillId="0" borderId="43" xfId="0" applyNumberFormat="1" applyFont="1" applyBorder="1" applyAlignment="1">
      <alignment horizontal="center" vertical="center" wrapText="1"/>
    </xf>
    <xf numFmtId="20" fontId="110" fillId="23" borderId="43" xfId="0" applyNumberFormat="1" applyFont="1" applyFill="1" applyBorder="1" applyAlignment="1">
      <alignment horizontal="center" vertical="center" wrapText="1"/>
    </xf>
    <xf numFmtId="20" fontId="30" fillId="32" borderId="43" xfId="0" applyNumberFormat="1" applyFont="1" applyFill="1" applyBorder="1" applyAlignment="1">
      <alignment horizontal="center" vertical="center" wrapText="1"/>
    </xf>
    <xf numFmtId="20" fontId="30" fillId="3" borderId="43" xfId="0" applyNumberFormat="1" applyFont="1" applyFill="1" applyBorder="1" applyAlignment="1">
      <alignment horizontal="center" vertical="center" wrapText="1"/>
    </xf>
    <xf numFmtId="0" fontId="122" fillId="0" borderId="43" xfId="0" applyFont="1" applyBorder="1" applyAlignment="1">
      <alignment horizontal="center" vertical="center" wrapText="1"/>
    </xf>
    <xf numFmtId="0" fontId="30" fillId="29" borderId="43" xfId="0" applyFont="1" applyFill="1" applyBorder="1" applyAlignment="1">
      <alignment horizontal="center" vertical="center" wrapText="1"/>
    </xf>
    <xf numFmtId="0" fontId="121" fillId="0" borderId="43" xfId="0" applyFont="1" applyBorder="1" applyAlignment="1">
      <alignment horizontal="center" vertical="center"/>
    </xf>
    <xf numFmtId="21" fontId="30" fillId="0" borderId="43" xfId="0" applyNumberFormat="1" applyFont="1" applyBorder="1" applyAlignment="1">
      <alignment horizontal="center" vertical="center" wrapText="1"/>
    </xf>
    <xf numFmtId="0" fontId="30" fillId="31" borderId="43" xfId="0" applyFont="1" applyFill="1" applyBorder="1" applyAlignment="1">
      <alignment horizontal="center" vertical="center" wrapText="1"/>
    </xf>
    <xf numFmtId="170" fontId="30" fillId="32" borderId="43" xfId="0" applyNumberFormat="1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170" fontId="30" fillId="29" borderId="43" xfId="0" applyNumberFormat="1" applyFont="1" applyFill="1" applyBorder="1" applyAlignment="1">
      <alignment horizontal="center" vertical="center"/>
    </xf>
    <xf numFmtId="0" fontId="121" fillId="0" borderId="43" xfId="0" applyFont="1" applyBorder="1" applyAlignment="1">
      <alignment vertical="center" wrapText="1"/>
    </xf>
    <xf numFmtId="0" fontId="122" fillId="0" borderId="43" xfId="0" applyFont="1" applyBorder="1" applyAlignment="1">
      <alignment horizontal="center" vertical="center"/>
    </xf>
    <xf numFmtId="170" fontId="122" fillId="0" borderId="43" xfId="0" applyNumberFormat="1" applyFont="1" applyBorder="1" applyAlignment="1">
      <alignment horizontal="center" vertical="center"/>
    </xf>
    <xf numFmtId="170" fontId="122" fillId="0" borderId="43" xfId="0" applyNumberFormat="1" applyFont="1" applyBorder="1" applyAlignment="1">
      <alignment horizontal="center" vertical="center" wrapText="1"/>
    </xf>
    <xf numFmtId="170" fontId="30" fillId="0" borderId="43" xfId="0" applyNumberFormat="1" applyFont="1" applyBorder="1" applyAlignment="1">
      <alignment horizontal="center" vertical="center"/>
    </xf>
    <xf numFmtId="170" fontId="30" fillId="23" borderId="43" xfId="0" applyNumberFormat="1" applyFont="1" applyFill="1" applyBorder="1" applyAlignment="1">
      <alignment horizontal="center" vertical="center" wrapText="1"/>
    </xf>
    <xf numFmtId="0" fontId="110" fillId="0" borderId="43" xfId="0" applyFont="1" applyBorder="1" applyAlignment="1">
      <alignment wrapText="1"/>
    </xf>
    <xf numFmtId="0" fontId="110" fillId="0" borderId="43" xfId="0" applyFont="1" applyBorder="1" applyAlignment="1">
      <alignment horizontal="center"/>
    </xf>
    <xf numFmtId="0" fontId="126" fillId="34" borderId="128" xfId="0" applyFont="1" applyFill="1" applyBorder="1" applyAlignment="1">
      <alignment horizontal="center" vertical="center" wrapText="1"/>
    </xf>
    <xf numFmtId="0" fontId="126" fillId="34" borderId="129" xfId="0" applyFont="1" applyFill="1" applyBorder="1" applyAlignment="1">
      <alignment horizontal="center" vertical="center" wrapText="1"/>
    </xf>
    <xf numFmtId="0" fontId="126" fillId="34" borderId="72" xfId="0" applyFont="1" applyFill="1" applyBorder="1" applyAlignment="1">
      <alignment horizontal="center" vertical="center" wrapText="1"/>
    </xf>
    <xf numFmtId="170" fontId="126" fillId="34" borderId="72" xfId="0" applyNumberFormat="1" applyFont="1" applyFill="1" applyBorder="1" applyAlignment="1">
      <alignment horizontal="center" vertical="center" wrapText="1"/>
    </xf>
    <xf numFmtId="0" fontId="126" fillId="34" borderId="73" xfId="0" applyFont="1" applyFill="1" applyBorder="1" applyAlignment="1">
      <alignment horizontal="center" vertical="center" wrapText="1"/>
    </xf>
    <xf numFmtId="170" fontId="126" fillId="0" borderId="41" xfId="0" applyNumberFormat="1" applyFont="1" applyBorder="1" applyAlignment="1">
      <alignment horizontal="center" vertical="center" wrapText="1"/>
    </xf>
    <xf numFmtId="0" fontId="128" fillId="0" borderId="43" xfId="0" applyFont="1" applyBorder="1" applyAlignment="1">
      <alignment horizontal="center" vertical="center" wrapText="1"/>
    </xf>
    <xf numFmtId="0" fontId="128" fillId="0" borderId="49" xfId="0" applyFont="1" applyBorder="1" applyAlignment="1">
      <alignment horizontal="center" vertical="center" wrapText="1"/>
    </xf>
    <xf numFmtId="20" fontId="128" fillId="3" borderId="43" xfId="0" applyNumberFormat="1" applyFont="1" applyFill="1" applyBorder="1" applyAlignment="1">
      <alignment horizontal="center" vertical="center" wrapText="1"/>
    </xf>
    <xf numFmtId="0" fontId="106" fillId="0" borderId="49" xfId="0" applyFont="1" applyBorder="1" applyAlignment="1">
      <alignment horizontal="center" vertical="center" wrapText="1"/>
    </xf>
    <xf numFmtId="0" fontId="126" fillId="0" borderId="67" xfId="0" applyFont="1" applyBorder="1" applyAlignment="1">
      <alignment horizontal="center" vertical="center" wrapText="1"/>
    </xf>
    <xf numFmtId="0" fontId="128" fillId="3" borderId="43" xfId="0" applyFont="1" applyFill="1" applyBorder="1" applyAlignment="1">
      <alignment horizontal="center" vertical="center" wrapText="1"/>
    </xf>
    <xf numFmtId="170" fontId="128" fillId="3" borderId="43" xfId="0" applyNumberFormat="1" applyFont="1" applyFill="1" applyBorder="1" applyAlignment="1">
      <alignment horizontal="center" vertical="center" wrapText="1"/>
    </xf>
    <xf numFmtId="170" fontId="126" fillId="3" borderId="43" xfId="0" applyNumberFormat="1" applyFont="1" applyFill="1" applyBorder="1" applyAlignment="1">
      <alignment horizontal="center" vertical="center" wrapText="1"/>
    </xf>
    <xf numFmtId="170" fontId="126" fillId="0" borderId="43" xfId="0" applyNumberFormat="1" applyFont="1" applyBorder="1" applyAlignment="1">
      <alignment horizontal="center" vertical="center" wrapText="1"/>
    </xf>
    <xf numFmtId="20" fontId="128" fillId="0" borderId="43" xfId="0" applyNumberFormat="1" applyFont="1" applyBorder="1" applyAlignment="1">
      <alignment horizontal="center" vertical="center" wrapText="1"/>
    </xf>
    <xf numFmtId="0" fontId="106" fillId="3" borderId="49" xfId="0" applyFont="1" applyFill="1" applyBorder="1" applyAlignment="1">
      <alignment horizontal="center" vertical="center" wrapText="1"/>
    </xf>
    <xf numFmtId="0" fontId="126" fillId="0" borderId="75" xfId="0" applyFont="1" applyBorder="1" applyAlignment="1">
      <alignment horizontal="center" vertical="center" wrapText="1"/>
    </xf>
    <xf numFmtId="0" fontId="128" fillId="0" borderId="62" xfId="0" applyFont="1" applyBorder="1" applyAlignment="1">
      <alignment horizontal="center" vertical="center" wrapText="1"/>
    </xf>
    <xf numFmtId="1" fontId="128" fillId="0" borderId="62" xfId="0" applyNumberFormat="1" applyFont="1" applyBorder="1" applyAlignment="1">
      <alignment horizontal="center" vertical="center" wrapText="1"/>
    </xf>
    <xf numFmtId="170" fontId="128" fillId="0" borderId="62" xfId="0" applyNumberFormat="1" applyFont="1" applyBorder="1" applyAlignment="1">
      <alignment horizontal="center" vertical="center" wrapText="1"/>
    </xf>
    <xf numFmtId="170" fontId="126" fillId="0" borderId="62" xfId="0" applyNumberFormat="1" applyFont="1" applyBorder="1" applyAlignment="1">
      <alignment horizontal="center" vertical="center" wrapText="1"/>
    </xf>
    <xf numFmtId="20" fontId="128" fillId="0" borderId="62" xfId="0" applyNumberFormat="1" applyFont="1" applyBorder="1" applyAlignment="1">
      <alignment horizontal="center" vertical="center" wrapText="1"/>
    </xf>
    <xf numFmtId="0" fontId="128" fillId="0" borderId="63" xfId="0" applyFont="1" applyBorder="1" applyAlignment="1">
      <alignment horizontal="center" vertical="center" wrapText="1"/>
    </xf>
    <xf numFmtId="20" fontId="126" fillId="0" borderId="129" xfId="0" applyNumberFormat="1" applyFont="1" applyBorder="1" applyAlignment="1">
      <alignment horizontal="center" vertical="center" wrapText="1"/>
    </xf>
    <xf numFmtId="0" fontId="128" fillId="0" borderId="72" xfId="0" applyFont="1" applyBorder="1" applyAlignment="1">
      <alignment horizontal="center" vertical="center" wrapText="1"/>
    </xf>
    <xf numFmtId="1" fontId="128" fillId="3" borderId="72" xfId="0" applyNumberFormat="1" applyFont="1" applyFill="1" applyBorder="1" applyAlignment="1">
      <alignment horizontal="center" vertical="center" wrapText="1"/>
    </xf>
    <xf numFmtId="170" fontId="128" fillId="3" borderId="72" xfId="0" applyNumberFormat="1" applyFont="1" applyFill="1" applyBorder="1" applyAlignment="1">
      <alignment horizontal="center" vertical="center" wrapText="1"/>
    </xf>
    <xf numFmtId="170" fontId="128" fillId="0" borderId="72" xfId="0" applyNumberFormat="1" applyFont="1" applyBorder="1" applyAlignment="1">
      <alignment horizontal="center" vertical="center" wrapText="1"/>
    </xf>
    <xf numFmtId="170" fontId="126" fillId="3" borderId="72" xfId="0" applyNumberFormat="1" applyFont="1" applyFill="1" applyBorder="1" applyAlignment="1">
      <alignment horizontal="center" vertical="center" wrapText="1"/>
    </xf>
    <xf numFmtId="20" fontId="128" fillId="0" borderId="72" xfId="0" applyNumberFormat="1" applyFont="1" applyBorder="1" applyAlignment="1">
      <alignment horizontal="center" vertical="center" wrapText="1"/>
    </xf>
    <xf numFmtId="20" fontId="128" fillId="3" borderId="72" xfId="0" applyNumberFormat="1" applyFont="1" applyFill="1" applyBorder="1" applyAlignment="1">
      <alignment horizontal="center" vertical="center" wrapText="1"/>
    </xf>
    <xf numFmtId="20" fontId="128" fillId="0" borderId="72" xfId="0" applyNumberFormat="1" applyFont="1" applyBorder="1" applyAlignment="1">
      <alignment horizontal="center" vertical="center"/>
    </xf>
    <xf numFmtId="0" fontId="106" fillId="0" borderId="73" xfId="0" applyFont="1" applyBorder="1" applyAlignment="1">
      <alignment horizontal="center" vertical="center" wrapText="1"/>
    </xf>
    <xf numFmtId="170" fontId="128" fillId="0" borderId="41" xfId="0" applyNumberFormat="1" applyFont="1" applyBorder="1" applyAlignment="1">
      <alignment horizontal="center" vertical="center" wrapText="1"/>
    </xf>
    <xf numFmtId="20" fontId="128" fillId="0" borderId="43" xfId="0" applyNumberFormat="1" applyFont="1" applyBorder="1" applyAlignment="1">
      <alignment horizontal="center" vertical="center"/>
    </xf>
    <xf numFmtId="0" fontId="106" fillId="0" borderId="40" xfId="0" applyFont="1" applyBorder="1" applyAlignment="1">
      <alignment horizontal="center" vertical="center" wrapText="1"/>
    </xf>
    <xf numFmtId="20" fontId="128" fillId="0" borderId="42" xfId="0" applyNumberFormat="1" applyFont="1" applyBorder="1" applyAlignment="1">
      <alignment horizontal="center" vertical="center"/>
    </xf>
    <xf numFmtId="0" fontId="128" fillId="0" borderId="68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center" vertical="center" wrapText="1"/>
    </xf>
    <xf numFmtId="0" fontId="126" fillId="0" borderId="71" xfId="0" applyFont="1" applyBorder="1" applyAlignment="1">
      <alignment horizontal="center" vertical="center" wrapText="1"/>
    </xf>
    <xf numFmtId="0" fontId="128" fillId="0" borderId="69" xfId="0" applyFont="1" applyBorder="1" applyAlignment="1">
      <alignment horizontal="center" vertical="center" wrapText="1"/>
    </xf>
    <xf numFmtId="1" fontId="128" fillId="3" borderId="114" xfId="0" applyNumberFormat="1" applyFont="1" applyFill="1" applyBorder="1" applyAlignment="1">
      <alignment horizontal="center" vertical="center" wrapText="1"/>
    </xf>
    <xf numFmtId="170" fontId="128" fillId="3" borderId="115" xfId="0" applyNumberFormat="1" applyFont="1" applyFill="1" applyBorder="1" applyAlignment="1">
      <alignment horizontal="center" vertical="center" wrapText="1"/>
    </xf>
    <xf numFmtId="170" fontId="128" fillId="3" borderId="114" xfId="0" applyNumberFormat="1" applyFont="1" applyFill="1" applyBorder="1" applyAlignment="1">
      <alignment horizontal="center" vertical="center" wrapText="1"/>
    </xf>
    <xf numFmtId="170" fontId="126" fillId="3" borderId="131" xfId="0" applyNumberFormat="1" applyFont="1" applyFill="1" applyBorder="1" applyAlignment="1">
      <alignment horizontal="center" vertical="center" wrapText="1"/>
    </xf>
    <xf numFmtId="170" fontId="126" fillId="0" borderId="34" xfId="0" applyNumberFormat="1" applyFont="1" applyBorder="1" applyAlignment="1">
      <alignment horizontal="center" vertical="center" wrapText="1"/>
    </xf>
    <xf numFmtId="20" fontId="128" fillId="0" borderId="71" xfId="0" applyNumberFormat="1" applyFont="1" applyBorder="1" applyAlignment="1">
      <alignment horizontal="center" vertical="center" wrapText="1"/>
    </xf>
    <xf numFmtId="0" fontId="128" fillId="0" borderId="36" xfId="0" applyFont="1" applyBorder="1" applyAlignment="1">
      <alignment horizontal="center" vertical="center" wrapText="1"/>
    </xf>
    <xf numFmtId="0" fontId="126" fillId="0" borderId="121" xfId="0" applyFont="1" applyBorder="1" applyAlignment="1">
      <alignment horizontal="center" vertical="center" wrapText="1"/>
    </xf>
    <xf numFmtId="0" fontId="128" fillId="0" borderId="74" xfId="0" applyFont="1" applyBorder="1" applyAlignment="1">
      <alignment horizontal="center" vertical="center" wrapText="1"/>
    </xf>
    <xf numFmtId="0" fontId="128" fillId="0" borderId="129" xfId="0" applyFont="1" applyBorder="1" applyAlignment="1">
      <alignment horizontal="center" vertical="center" wrapText="1"/>
    </xf>
    <xf numFmtId="170" fontId="128" fillId="0" borderId="73" xfId="0" applyNumberFormat="1" applyFont="1" applyBorder="1" applyAlignment="1">
      <alignment horizontal="center" vertical="center" wrapText="1"/>
    </xf>
    <xf numFmtId="170" fontId="128" fillId="0" borderId="74" xfId="0" applyNumberFormat="1" applyFont="1" applyBorder="1" applyAlignment="1">
      <alignment horizontal="center" vertical="center" wrapText="1"/>
    </xf>
    <xf numFmtId="170" fontId="126" fillId="0" borderId="44" xfId="0" applyNumberFormat="1" applyFont="1" applyBorder="1" applyAlignment="1">
      <alignment horizontal="center" vertical="center" wrapText="1"/>
    </xf>
    <xf numFmtId="170" fontId="126" fillId="0" borderId="92" xfId="0" applyNumberFormat="1" applyFont="1" applyBorder="1" applyAlignment="1">
      <alignment horizontal="center" vertical="center" wrapText="1"/>
    </xf>
    <xf numFmtId="20" fontId="128" fillId="0" borderId="49" xfId="0" applyNumberFormat="1" applyFont="1" applyBorder="1" applyAlignment="1">
      <alignment horizontal="center" vertical="center" wrapText="1"/>
    </xf>
    <xf numFmtId="0" fontId="128" fillId="0" borderId="67" xfId="0" applyFont="1" applyBorder="1" applyAlignment="1">
      <alignment horizontal="center" vertical="center" wrapText="1"/>
    </xf>
    <xf numFmtId="170" fontId="128" fillId="0" borderId="49" xfId="0" applyNumberFormat="1" applyFont="1" applyBorder="1" applyAlignment="1">
      <alignment horizontal="center" vertical="center" wrapText="1"/>
    </xf>
    <xf numFmtId="170" fontId="128" fillId="0" borderId="69" xfId="0" applyNumberFormat="1" applyFont="1" applyBorder="1" applyAlignment="1">
      <alignment horizontal="center" vertical="center" wrapText="1"/>
    </xf>
    <xf numFmtId="20" fontId="128" fillId="0" borderId="38" xfId="0" applyNumberFormat="1" applyFont="1" applyBorder="1" applyAlignment="1">
      <alignment horizontal="center" vertical="center" wrapText="1"/>
    </xf>
    <xf numFmtId="0" fontId="126" fillId="0" borderId="53" xfId="0" applyFont="1" applyBorder="1" applyAlignment="1">
      <alignment horizontal="center" vertical="center" wrapText="1"/>
    </xf>
    <xf numFmtId="0" fontId="128" fillId="0" borderId="52" xfId="0" applyFont="1" applyBorder="1" applyAlignment="1">
      <alignment horizontal="center" vertical="center" wrapText="1"/>
    </xf>
    <xf numFmtId="0" fontId="128" fillId="0" borderId="75" xfId="0" applyFont="1" applyBorder="1" applyAlignment="1">
      <alignment horizontal="center" vertical="center" wrapText="1"/>
    </xf>
    <xf numFmtId="170" fontId="128" fillId="0" borderId="63" xfId="0" applyNumberFormat="1" applyFont="1" applyBorder="1" applyAlignment="1">
      <alignment horizontal="center" vertical="center" wrapText="1"/>
    </xf>
    <xf numFmtId="170" fontId="128" fillId="0" borderId="52" xfId="0" applyNumberFormat="1" applyFont="1" applyBorder="1" applyAlignment="1">
      <alignment horizontal="center" vertical="center" wrapText="1"/>
    </xf>
    <xf numFmtId="170" fontId="128" fillId="0" borderId="53" xfId="0" applyNumberFormat="1" applyFont="1" applyBorder="1" applyAlignment="1">
      <alignment horizontal="center" vertical="center" wrapText="1"/>
    </xf>
    <xf numFmtId="20" fontId="126" fillId="0" borderId="53" xfId="0" applyNumberFormat="1" applyFont="1" applyBorder="1" applyAlignment="1">
      <alignment horizontal="center" vertical="center" wrapText="1"/>
    </xf>
    <xf numFmtId="20" fontId="128" fillId="0" borderId="62" xfId="0" applyNumberFormat="1" applyFont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130" fillId="0" borderId="0" xfId="0" applyFont="1" applyAlignment="1">
      <alignment horizontal="center" vertical="center" wrapText="1"/>
    </xf>
    <xf numFmtId="165" fontId="133" fillId="3" borderId="135" xfId="0" applyNumberFormat="1" applyFont="1" applyFill="1" applyBorder="1"/>
    <xf numFmtId="164" fontId="67" fillId="3" borderId="136" xfId="0" applyNumberFormat="1" applyFont="1" applyFill="1" applyBorder="1"/>
    <xf numFmtId="1" fontId="67" fillId="3" borderId="136" xfId="0" applyNumberFormat="1" applyFont="1" applyFill="1" applyBorder="1"/>
    <xf numFmtId="0" fontId="67" fillId="3" borderId="136" xfId="0" applyFont="1" applyFill="1" applyBorder="1"/>
    <xf numFmtId="165" fontId="67" fillId="3" borderId="136" xfId="0" applyNumberFormat="1" applyFont="1" applyFill="1" applyBorder="1"/>
    <xf numFmtId="0" fontId="96" fillId="4" borderId="41" xfId="0" applyFont="1" applyFill="1" applyBorder="1" applyAlignment="1">
      <alignment horizontal="center" vertical="center" wrapText="1"/>
    </xf>
    <xf numFmtId="164" fontId="96" fillId="4" borderId="41" xfId="0" applyNumberFormat="1" applyFont="1" applyFill="1" applyBorder="1" applyAlignment="1">
      <alignment horizontal="center" vertical="center" wrapText="1"/>
    </xf>
    <xf numFmtId="1" fontId="96" fillId="4" borderId="41" xfId="0" applyNumberFormat="1" applyFont="1" applyFill="1" applyBorder="1" applyAlignment="1">
      <alignment horizontal="center" vertical="center" wrapText="1"/>
    </xf>
    <xf numFmtId="165" fontId="96" fillId="4" borderId="43" xfId="0" applyNumberFormat="1" applyFont="1" applyFill="1" applyBorder="1" applyAlignment="1">
      <alignment horizontal="center" vertical="center" wrapText="1"/>
    </xf>
    <xf numFmtId="0" fontId="96" fillId="4" borderId="42" xfId="0" applyFont="1" applyFill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/>
    </xf>
    <xf numFmtId="0" fontId="93" fillId="9" borderId="137" xfId="0" applyFont="1" applyFill="1" applyBorder="1" applyAlignment="1">
      <alignment horizontal="right" vertical="center" wrapText="1"/>
    </xf>
    <xf numFmtId="0" fontId="93" fillId="9" borderId="138" xfId="0" applyFont="1" applyFill="1" applyBorder="1" applyAlignment="1">
      <alignment horizontal="center" vertical="center"/>
    </xf>
    <xf numFmtId="0" fontId="93" fillId="9" borderId="139" xfId="0" applyFont="1" applyFill="1" applyBorder="1" applyAlignment="1">
      <alignment horizontal="left" vertical="center" wrapText="1"/>
    </xf>
    <xf numFmtId="165" fontId="93" fillId="37" borderId="43" xfId="0" applyNumberFormat="1" applyFont="1" applyFill="1" applyBorder="1" applyAlignment="1">
      <alignment horizontal="center" vertical="center" wrapText="1"/>
    </xf>
    <xf numFmtId="164" fontId="94" fillId="0" borderId="43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65" fontId="93" fillId="0" borderId="43" xfId="0" applyNumberFormat="1" applyFont="1" applyBorder="1" applyAlignment="1">
      <alignment horizontal="center" vertical="center" wrapText="1"/>
    </xf>
    <xf numFmtId="20" fontId="93" fillId="0" borderId="43" xfId="0" applyNumberFormat="1" applyFont="1" applyBorder="1" applyAlignment="1">
      <alignment horizontal="center" vertical="center" wrapText="1"/>
    </xf>
    <xf numFmtId="165" fontId="93" fillId="0" borderId="42" xfId="0" applyNumberFormat="1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/>
    </xf>
    <xf numFmtId="0" fontId="93" fillId="9" borderId="140" xfId="0" applyFont="1" applyFill="1" applyBorder="1" applyAlignment="1">
      <alignment horizontal="right" vertical="center"/>
    </xf>
    <xf numFmtId="0" fontId="93" fillId="9" borderId="141" xfId="0" applyFont="1" applyFill="1" applyBorder="1" applyAlignment="1">
      <alignment horizontal="center" vertical="center"/>
    </xf>
    <xf numFmtId="0" fontId="93" fillId="9" borderId="142" xfId="0" applyFont="1" applyFill="1" applyBorder="1" applyAlignment="1">
      <alignment vertical="center" wrapText="1"/>
    </xf>
    <xf numFmtId="165" fontId="94" fillId="37" borderId="42" xfId="0" applyNumberFormat="1" applyFont="1" applyFill="1" applyBorder="1" applyAlignment="1">
      <alignment horizontal="center" vertical="center" wrapText="1"/>
    </xf>
    <xf numFmtId="164" fontId="93" fillId="0" borderId="42" xfId="0" applyNumberFormat="1" applyFont="1" applyBorder="1" applyAlignment="1">
      <alignment horizontal="center" vertical="center" wrapText="1"/>
    </xf>
    <xf numFmtId="1" fontId="93" fillId="0" borderId="42" xfId="0" applyNumberFormat="1" applyFont="1" applyBorder="1" applyAlignment="1">
      <alignment horizontal="center" vertical="center" wrapText="1"/>
    </xf>
    <xf numFmtId="20" fontId="93" fillId="0" borderId="42" xfId="0" applyNumberFormat="1" applyFont="1" applyBorder="1" applyAlignment="1">
      <alignment horizontal="center" vertical="center" wrapText="1"/>
    </xf>
    <xf numFmtId="165" fontId="93" fillId="37" borderId="42" xfId="0" applyNumberFormat="1" applyFont="1" applyFill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9" borderId="137" xfId="0" applyFont="1" applyFill="1" applyBorder="1" applyAlignment="1">
      <alignment horizontal="right" vertical="top" wrapText="1"/>
    </xf>
    <xf numFmtId="0" fontId="94" fillId="9" borderId="138" xfId="0" applyFont="1" applyFill="1" applyBorder="1" applyAlignment="1">
      <alignment horizontal="center" vertical="center"/>
    </xf>
    <xf numFmtId="0" fontId="94" fillId="9" borderId="139" xfId="0" applyFont="1" applyFill="1" applyBorder="1" applyAlignment="1">
      <alignment vertical="center" wrapText="1"/>
    </xf>
    <xf numFmtId="164" fontId="93" fillId="0" borderId="43" xfId="0" applyNumberFormat="1" applyFont="1" applyBorder="1" applyAlignment="1">
      <alignment horizontal="center" vertical="center" wrapText="1"/>
    </xf>
    <xf numFmtId="164" fontId="101" fillId="7" borderId="143" xfId="0" applyNumberFormat="1" applyFont="1" applyFill="1" applyBorder="1" applyAlignment="1">
      <alignment horizontal="center" vertical="center" wrapText="1"/>
    </xf>
    <xf numFmtId="1" fontId="93" fillId="7" borderId="144" xfId="0" applyNumberFormat="1" applyFont="1" applyFill="1" applyBorder="1" applyAlignment="1">
      <alignment horizontal="center" vertical="center" wrapText="1"/>
    </xf>
    <xf numFmtId="165" fontId="94" fillId="7" borderId="44" xfId="0" applyNumberFormat="1" applyFont="1" applyFill="1" applyBorder="1" applyAlignment="1">
      <alignment horizontal="center" vertical="center" wrapText="1"/>
    </xf>
    <xf numFmtId="164" fontId="101" fillId="7" borderId="145" xfId="0" applyNumberFormat="1" applyFont="1" applyFill="1" applyBorder="1" applyAlignment="1">
      <alignment horizontal="center" vertical="center" wrapText="1"/>
    </xf>
    <xf numFmtId="1" fontId="93" fillId="7" borderId="0" xfId="0" applyNumberFormat="1" applyFont="1" applyFill="1" applyAlignment="1">
      <alignment horizontal="center" vertical="center" wrapText="1"/>
    </xf>
    <xf numFmtId="1" fontId="93" fillId="7" borderId="146" xfId="0" applyNumberFormat="1" applyFont="1" applyFill="1" applyBorder="1" applyAlignment="1">
      <alignment horizontal="center" vertical="center" wrapText="1"/>
    </xf>
    <xf numFmtId="1" fontId="93" fillId="7" borderId="147" xfId="0" applyNumberFormat="1" applyFont="1" applyFill="1" applyBorder="1" applyAlignment="1">
      <alignment horizontal="center" vertical="center" wrapText="1"/>
    </xf>
    <xf numFmtId="1" fontId="93" fillId="7" borderId="143" xfId="0" applyNumberFormat="1" applyFont="1" applyFill="1" applyBorder="1" applyAlignment="1">
      <alignment horizontal="center" vertical="center" wrapText="1"/>
    </xf>
    <xf numFmtId="0" fontId="94" fillId="9" borderId="137" xfId="0" applyFont="1" applyFill="1" applyBorder="1" applyAlignment="1">
      <alignment horizontal="right" vertical="top"/>
    </xf>
    <xf numFmtId="165" fontId="94" fillId="0" borderId="43" xfId="0" applyNumberFormat="1" applyFont="1" applyBorder="1" applyAlignment="1">
      <alignment horizontal="center" vertical="center" wrapText="1"/>
    </xf>
    <xf numFmtId="0" fontId="93" fillId="9" borderId="137" xfId="0" applyFont="1" applyFill="1" applyBorder="1" applyAlignment="1">
      <alignment horizontal="right" vertical="center"/>
    </xf>
    <xf numFmtId="165" fontId="94" fillId="37" borderId="43" xfId="0" applyNumberFormat="1" applyFont="1" applyFill="1" applyBorder="1" applyAlignment="1">
      <alignment horizontal="center" vertical="center" wrapText="1"/>
    </xf>
    <xf numFmtId="0" fontId="94" fillId="9" borderId="148" xfId="0" applyFont="1" applyFill="1" applyBorder="1" applyAlignment="1">
      <alignment horizontal="right" vertical="center"/>
    </xf>
    <xf numFmtId="1" fontId="94" fillId="0" borderId="43" xfId="0" applyNumberFormat="1" applyFont="1" applyBorder="1" applyAlignment="1">
      <alignment horizontal="center" vertical="center" wrapText="1"/>
    </xf>
    <xf numFmtId="0" fontId="93" fillId="9" borderId="148" xfId="0" applyFont="1" applyFill="1" applyBorder="1" applyAlignment="1">
      <alignment horizontal="right" vertical="center"/>
    </xf>
    <xf numFmtId="20" fontId="94" fillId="3" borderId="43" xfId="0" applyNumberFormat="1" applyFont="1" applyFill="1" applyBorder="1" applyAlignment="1">
      <alignment horizontal="center" vertical="center" wrapText="1"/>
    </xf>
    <xf numFmtId="0" fontId="94" fillId="9" borderId="137" xfId="0" applyFont="1" applyFill="1" applyBorder="1" applyAlignment="1">
      <alignment horizontal="right" vertical="center"/>
    </xf>
    <xf numFmtId="0" fontId="94" fillId="9" borderId="139" xfId="0" applyFont="1" applyFill="1" applyBorder="1" applyAlignment="1">
      <alignment horizontal="left" vertical="center" wrapText="1"/>
    </xf>
    <xf numFmtId="165" fontId="93" fillId="0" borderId="41" xfId="0" applyNumberFormat="1" applyFont="1" applyBorder="1" applyAlignment="1">
      <alignment horizontal="center" vertical="center" wrapText="1"/>
    </xf>
    <xf numFmtId="164" fontId="94" fillId="0" borderId="41" xfId="0" applyNumberFormat="1" applyFont="1" applyBorder="1" applyAlignment="1">
      <alignment horizontal="center" vertical="center" wrapText="1"/>
    </xf>
    <xf numFmtId="1" fontId="94" fillId="0" borderId="41" xfId="0" applyNumberFormat="1" applyFont="1" applyBorder="1" applyAlignment="1">
      <alignment horizontal="center" vertical="center" wrapText="1"/>
    </xf>
    <xf numFmtId="20" fontId="94" fillId="0" borderId="43" xfId="0" applyNumberFormat="1" applyFont="1" applyBorder="1" applyAlignment="1">
      <alignment horizontal="center" vertical="center" wrapText="1"/>
    </xf>
    <xf numFmtId="0" fontId="93" fillId="9" borderId="149" xfId="0" applyFont="1" applyFill="1" applyBorder="1" applyAlignment="1">
      <alignment horizontal="center" vertical="center"/>
    </xf>
    <xf numFmtId="0" fontId="94" fillId="9" borderId="150" xfId="0" applyFont="1" applyFill="1" applyBorder="1" applyAlignment="1">
      <alignment horizontal="left" vertical="center"/>
    </xf>
    <xf numFmtId="0" fontId="95" fillId="0" borderId="41" xfId="0" applyFont="1" applyBorder="1" applyAlignment="1">
      <alignment horizontal="center" vertical="center"/>
    </xf>
    <xf numFmtId="164" fontId="101" fillId="7" borderId="151" xfId="0" applyNumberFormat="1" applyFont="1" applyFill="1" applyBorder="1" applyAlignment="1">
      <alignment horizontal="center" vertical="center" wrapText="1"/>
    </xf>
    <xf numFmtId="164" fontId="94" fillId="0" borderId="42" xfId="0" applyNumberFormat="1" applyFont="1" applyBorder="1" applyAlignment="1">
      <alignment horizontal="center" vertical="center" wrapText="1"/>
    </xf>
    <xf numFmtId="165" fontId="96" fillId="37" borderId="43" xfId="0" applyNumberFormat="1" applyFont="1" applyFill="1" applyBorder="1" applyAlignment="1">
      <alignment horizontal="center" vertical="center" wrapText="1"/>
    </xf>
    <xf numFmtId="165" fontId="93" fillId="0" borderId="43" xfId="0" applyNumberFormat="1" applyFont="1" applyBorder="1" applyAlignment="1">
      <alignment horizontal="center"/>
    </xf>
    <xf numFmtId="0" fontId="93" fillId="0" borderId="43" xfId="0" applyFont="1" applyBorder="1" applyAlignment="1">
      <alignment horizontal="center" vertical="center" wrapText="1"/>
    </xf>
    <xf numFmtId="165" fontId="95" fillId="0" borderId="0" xfId="0" applyNumberFormat="1" applyFont="1" applyAlignment="1">
      <alignment horizontal="right" wrapText="1"/>
    </xf>
    <xf numFmtId="164" fontId="96" fillId="0" borderId="0" xfId="0" applyNumberFormat="1" applyFont="1" applyAlignment="1">
      <alignment horizontal="center" wrapText="1"/>
    </xf>
    <xf numFmtId="1" fontId="95" fillId="0" borderId="0" xfId="0" applyNumberFormat="1" applyFont="1" applyAlignment="1">
      <alignment horizontal="center" wrapText="1"/>
    </xf>
    <xf numFmtId="165" fontId="95" fillId="0" borderId="0" xfId="0" applyNumberFormat="1" applyFont="1" applyAlignment="1">
      <alignment horizontal="center" wrapText="1"/>
    </xf>
    <xf numFmtId="165" fontId="93" fillId="0" borderId="0" xfId="0" applyNumberFormat="1" applyFont="1" applyAlignment="1">
      <alignment horizontal="center" vertical="center" wrapText="1"/>
    </xf>
    <xf numFmtId="165" fontId="93" fillId="0" borderId="0" xfId="0" applyNumberFormat="1" applyFont="1" applyAlignment="1">
      <alignment horizontal="center" wrapText="1"/>
    </xf>
    <xf numFmtId="2" fontId="93" fillId="0" borderId="0" xfId="0" applyNumberFormat="1" applyFont="1" applyAlignment="1">
      <alignment vertical="center" wrapText="1"/>
    </xf>
    <xf numFmtId="171" fontId="95" fillId="0" borderId="0" xfId="0" applyNumberFormat="1" applyFont="1" applyAlignment="1">
      <alignment horizontal="center" vertical="center" wrapText="1"/>
    </xf>
    <xf numFmtId="0" fontId="110" fillId="0" borderId="0" xfId="0" applyFont="1" applyAlignment="1">
      <alignment wrapText="1"/>
    </xf>
    <xf numFmtId="165" fontId="93" fillId="0" borderId="0" xfId="0" applyNumberFormat="1" applyFont="1" applyAlignment="1">
      <alignment horizontal="center" vertical="center"/>
    </xf>
    <xf numFmtId="164" fontId="93" fillId="0" borderId="0" xfId="0" applyNumberFormat="1" applyFont="1" applyAlignment="1">
      <alignment horizontal="center" vertical="center"/>
    </xf>
    <xf numFmtId="1" fontId="93" fillId="0" borderId="0" xfId="0" applyNumberFormat="1" applyFont="1" applyAlignment="1">
      <alignment horizontal="center" vertical="center" wrapText="1"/>
    </xf>
    <xf numFmtId="0" fontId="134" fillId="0" borderId="0" xfId="0" applyFont="1"/>
    <xf numFmtId="0" fontId="110" fillId="3" borderId="0" xfId="0" applyFont="1" applyFill="1" applyAlignment="1">
      <alignment wrapText="1"/>
    </xf>
    <xf numFmtId="0" fontId="135" fillId="0" borderId="0" xfId="0" applyFont="1" applyAlignment="1">
      <alignment horizontal="center" vertical="center"/>
    </xf>
    <xf numFmtId="0" fontId="73" fillId="0" borderId="0" xfId="0" applyFont="1"/>
    <xf numFmtId="1" fontId="67" fillId="0" borderId="0" xfId="0" applyNumberFormat="1" applyFont="1"/>
    <xf numFmtId="0" fontId="110" fillId="0" borderId="0" xfId="0" applyFont="1" applyAlignment="1">
      <alignment horizontal="left" wrapText="1"/>
    </xf>
    <xf numFmtId="0" fontId="94" fillId="0" borderId="0" xfId="0" applyFont="1" applyAlignment="1">
      <alignment horizontal="center" vertical="center"/>
    </xf>
    <xf numFmtId="164" fontId="93" fillId="0" borderId="0" xfId="0" applyNumberFormat="1" applyFont="1" applyAlignment="1">
      <alignment horizontal="left"/>
    </xf>
    <xf numFmtId="1" fontId="93" fillId="0" borderId="0" xfId="0" applyNumberFormat="1" applyFont="1"/>
    <xf numFmtId="165" fontId="93" fillId="0" borderId="0" xfId="0" applyNumberFormat="1" applyFont="1"/>
    <xf numFmtId="1" fontId="93" fillId="0" borderId="0" xfId="0" applyNumberFormat="1" applyFont="1" applyAlignment="1">
      <alignment horizontal="center"/>
    </xf>
    <xf numFmtId="0" fontId="136" fillId="0" borderId="0" xfId="0" applyFont="1" applyAlignment="1">
      <alignment horizontal="left" wrapText="1"/>
    </xf>
    <xf numFmtId="164" fontId="43" fillId="0" borderId="0" xfId="0" applyNumberFormat="1" applyFont="1"/>
    <xf numFmtId="164" fontId="94" fillId="0" borderId="0" xfId="0" applyNumberFormat="1" applyFont="1" applyAlignment="1">
      <alignment horizontal="center" vertical="center" wrapText="1"/>
    </xf>
    <xf numFmtId="1" fontId="94" fillId="0" borderId="0" xfId="0" applyNumberFormat="1" applyFont="1" applyAlignment="1">
      <alignment horizontal="center" vertical="center" wrapText="1"/>
    </xf>
    <xf numFmtId="21" fontId="93" fillId="0" borderId="0" xfId="0" applyNumberFormat="1" applyFont="1" applyAlignment="1">
      <alignment horizontal="center" vertical="center" wrapText="1"/>
    </xf>
    <xf numFmtId="20" fontId="94" fillId="0" borderId="0" xfId="0" applyNumberFormat="1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165" fontId="94" fillId="0" borderId="0" xfId="0" applyNumberFormat="1" applyFont="1" applyAlignment="1">
      <alignment horizontal="center" vertical="center" wrapText="1"/>
    </xf>
    <xf numFmtId="165" fontId="134" fillId="0" borderId="0" xfId="0" applyNumberFormat="1" applyFont="1"/>
    <xf numFmtId="164" fontId="134" fillId="0" borderId="0" xfId="0" applyNumberFormat="1" applyFont="1"/>
    <xf numFmtId="1" fontId="43" fillId="0" borderId="0" xfId="0" applyNumberFormat="1" applyFont="1"/>
    <xf numFmtId="165" fontId="43" fillId="0" borderId="0" xfId="0" applyNumberFormat="1" applyFont="1"/>
    <xf numFmtId="0" fontId="67" fillId="0" borderId="0" xfId="0" applyFont="1"/>
    <xf numFmtId="0" fontId="94" fillId="38" borderId="156" xfId="0" applyFont="1" applyFill="1" applyBorder="1" applyAlignment="1">
      <alignment horizontal="center" vertical="center" wrapText="1"/>
    </xf>
    <xf numFmtId="0" fontId="94" fillId="38" borderId="157" xfId="0" applyFont="1" applyFill="1" applyBorder="1" applyAlignment="1">
      <alignment horizontal="center" vertical="center" wrapText="1"/>
    </xf>
    <xf numFmtId="0" fontId="96" fillId="38" borderId="67" xfId="0" applyFont="1" applyFill="1" applyBorder="1" applyAlignment="1">
      <alignment horizontal="center" vertical="center" wrapText="1"/>
    </xf>
    <xf numFmtId="0" fontId="96" fillId="38" borderId="43" xfId="0" applyFont="1" applyFill="1" applyBorder="1" applyAlignment="1">
      <alignment horizontal="center" vertical="center" wrapText="1"/>
    </xf>
    <xf numFmtId="0" fontId="96" fillId="38" borderId="137" xfId="0" applyFont="1" applyFill="1" applyBorder="1" applyAlignment="1">
      <alignment horizontal="center" vertical="center" wrapText="1"/>
    </xf>
    <xf numFmtId="0" fontId="96" fillId="38" borderId="106" xfId="0" applyFont="1" applyFill="1" applyBorder="1" applyAlignment="1">
      <alignment horizontal="center" vertical="center" wrapText="1"/>
    </xf>
    <xf numFmtId="0" fontId="96" fillId="38" borderId="107" xfId="0" applyFont="1" applyFill="1" applyBorder="1" applyAlignment="1">
      <alignment horizontal="center" vertical="center" wrapText="1"/>
    </xf>
    <xf numFmtId="0" fontId="96" fillId="38" borderId="139" xfId="0" applyFont="1" applyFill="1" applyBorder="1" applyAlignment="1">
      <alignment horizontal="center" vertical="center" wrapText="1"/>
    </xf>
    <xf numFmtId="0" fontId="96" fillId="38" borderId="49" xfId="0" applyFont="1" applyFill="1" applyBorder="1" applyAlignment="1">
      <alignment horizontal="center" vertical="center" wrapText="1"/>
    </xf>
    <xf numFmtId="0" fontId="96" fillId="0" borderId="0" xfId="0" applyFont="1"/>
    <xf numFmtId="0" fontId="96" fillId="0" borderId="0" xfId="0" applyFont="1" applyAlignment="1">
      <alignment wrapText="1"/>
    </xf>
    <xf numFmtId="169" fontId="94" fillId="0" borderId="67" xfId="0" applyNumberFormat="1" applyFont="1" applyBorder="1" applyAlignment="1">
      <alignment horizontal="center" vertical="center" wrapText="1"/>
    </xf>
    <xf numFmtId="0" fontId="94" fillId="0" borderId="43" xfId="0" quotePrefix="1" applyFont="1" applyBorder="1" applyAlignment="1">
      <alignment horizontal="center" vertical="center" wrapText="1"/>
    </xf>
    <xf numFmtId="0" fontId="94" fillId="0" borderId="31" xfId="0" quotePrefix="1" applyFont="1" applyBorder="1" applyAlignment="1">
      <alignment horizontal="center" vertical="center" wrapText="1"/>
    </xf>
    <xf numFmtId="0" fontId="96" fillId="0" borderId="106" xfId="0" quotePrefix="1" applyFont="1" applyBorder="1" applyAlignment="1">
      <alignment horizontal="center" vertical="center" wrapText="1"/>
    </xf>
    <xf numFmtId="0" fontId="96" fillId="0" borderId="43" xfId="0" quotePrefix="1" applyFont="1" applyBorder="1" applyAlignment="1">
      <alignment horizontal="center" vertical="center" wrapText="1"/>
    </xf>
    <xf numFmtId="0" fontId="96" fillId="0" borderId="107" xfId="0" quotePrefix="1" applyFont="1" applyBorder="1" applyAlignment="1">
      <alignment horizontal="center" vertical="center" wrapText="1"/>
    </xf>
    <xf numFmtId="20" fontId="94" fillId="0" borderId="33" xfId="0" applyNumberFormat="1" applyFont="1" applyBorder="1" applyAlignment="1">
      <alignment horizontal="center" vertical="center" wrapText="1"/>
    </xf>
    <xf numFmtId="20" fontId="94" fillId="0" borderId="49" xfId="0" applyNumberFormat="1" applyFont="1" applyBorder="1" applyAlignment="1">
      <alignment horizontal="center" vertical="center" wrapText="1"/>
    </xf>
    <xf numFmtId="0" fontId="138" fillId="39" borderId="43" xfId="0" applyFont="1" applyFill="1" applyBorder="1" applyAlignment="1">
      <alignment horizontal="center" vertical="center" wrapText="1"/>
    </xf>
    <xf numFmtId="20" fontId="138" fillId="39" borderId="43" xfId="0" applyNumberFormat="1" applyFont="1" applyFill="1" applyBorder="1" applyAlignment="1">
      <alignment horizontal="center" vertical="center" wrapText="1"/>
    </xf>
    <xf numFmtId="0" fontId="138" fillId="39" borderId="137" xfId="0" applyFont="1" applyFill="1" applyBorder="1" applyAlignment="1">
      <alignment horizontal="center" vertical="center" wrapText="1"/>
    </xf>
    <xf numFmtId="0" fontId="97" fillId="39" borderId="106" xfId="0" applyFont="1" applyFill="1" applyBorder="1" applyAlignment="1">
      <alignment horizontal="center" vertical="center" wrapText="1"/>
    </xf>
    <xf numFmtId="0" fontId="97" fillId="39" borderId="43" xfId="0" applyFont="1" applyFill="1" applyBorder="1" applyAlignment="1">
      <alignment horizontal="center" vertical="center" wrapText="1"/>
    </xf>
    <xf numFmtId="0" fontId="97" fillId="39" borderId="107" xfId="0" applyFont="1" applyFill="1" applyBorder="1" applyAlignment="1">
      <alignment horizontal="center" vertical="center" wrapText="1"/>
    </xf>
    <xf numFmtId="0" fontId="138" fillId="39" borderId="139" xfId="0" applyFont="1" applyFill="1" applyBorder="1" applyAlignment="1">
      <alignment horizontal="center" vertical="center" wrapText="1"/>
    </xf>
    <xf numFmtId="0" fontId="138" fillId="39" borderId="49" xfId="0" applyFont="1" applyFill="1" applyBorder="1" applyAlignment="1">
      <alignment horizontal="center" vertical="center" wrapText="1"/>
    </xf>
    <xf numFmtId="0" fontId="138" fillId="0" borderId="0" xfId="0" applyFont="1"/>
    <xf numFmtId="20" fontId="94" fillId="0" borderId="31" xfId="0" applyNumberFormat="1" applyFont="1" applyBorder="1" applyAlignment="1">
      <alignment horizontal="center" vertical="center" wrapText="1"/>
    </xf>
    <xf numFmtId="20" fontId="96" fillId="0" borderId="106" xfId="0" applyNumberFormat="1" applyFont="1" applyBorder="1" applyAlignment="1">
      <alignment horizontal="center" vertical="center" wrapText="1"/>
    </xf>
    <xf numFmtId="20" fontId="96" fillId="0" borderId="107" xfId="0" applyNumberFormat="1" applyFont="1" applyBorder="1" applyAlignment="1">
      <alignment horizontal="center" vertical="center" wrapText="1"/>
    </xf>
    <xf numFmtId="0" fontId="94" fillId="0" borderId="33" xfId="0" quotePrefix="1" applyFont="1" applyBorder="1" applyAlignment="1">
      <alignment horizontal="center" vertical="center" wrapText="1"/>
    </xf>
    <xf numFmtId="0" fontId="94" fillId="0" borderId="49" xfId="0" quotePrefix="1" applyFont="1" applyBorder="1" applyAlignment="1">
      <alignment horizontal="center" vertical="center" wrapText="1"/>
    </xf>
    <xf numFmtId="169" fontId="94" fillId="40" borderId="67" xfId="0" applyNumberFormat="1" applyFont="1" applyFill="1" applyBorder="1" applyAlignment="1">
      <alignment horizontal="center" vertical="center" wrapText="1"/>
    </xf>
    <xf numFmtId="0" fontId="94" fillId="40" borderId="43" xfId="0" applyFont="1" applyFill="1" applyBorder="1" applyAlignment="1">
      <alignment horizontal="center" vertical="center" wrapText="1"/>
    </xf>
    <xf numFmtId="20" fontId="94" fillId="40" borderId="43" xfId="0" applyNumberFormat="1" applyFont="1" applyFill="1" applyBorder="1" applyAlignment="1">
      <alignment horizontal="center" vertical="center" wrapText="1"/>
    </xf>
    <xf numFmtId="20" fontId="94" fillId="40" borderId="137" xfId="0" applyNumberFormat="1" applyFont="1" applyFill="1" applyBorder="1" applyAlignment="1">
      <alignment horizontal="center" vertical="center" wrapText="1"/>
    </xf>
    <xf numFmtId="20" fontId="96" fillId="40" borderId="106" xfId="0" applyNumberFormat="1" applyFont="1" applyFill="1" applyBorder="1" applyAlignment="1">
      <alignment horizontal="center" vertical="center" wrapText="1"/>
    </xf>
    <xf numFmtId="20" fontId="96" fillId="40" borderId="43" xfId="0" applyNumberFormat="1" applyFont="1" applyFill="1" applyBorder="1" applyAlignment="1">
      <alignment horizontal="center" vertical="center" wrapText="1"/>
    </xf>
    <xf numFmtId="20" fontId="96" fillId="40" borderId="107" xfId="0" applyNumberFormat="1" applyFont="1" applyFill="1" applyBorder="1" applyAlignment="1">
      <alignment horizontal="center" vertical="center" wrapText="1"/>
    </xf>
    <xf numFmtId="20" fontId="94" fillId="40" borderId="139" xfId="0" applyNumberFormat="1" applyFont="1" applyFill="1" applyBorder="1" applyAlignment="1">
      <alignment horizontal="center" vertical="center" wrapText="1"/>
    </xf>
    <xf numFmtId="20" fontId="94" fillId="40" borderId="49" xfId="0" applyNumberFormat="1" applyFont="1" applyFill="1" applyBorder="1" applyAlignment="1">
      <alignment horizontal="center" vertical="center" wrapText="1"/>
    </xf>
    <xf numFmtId="0" fontId="93" fillId="40" borderId="158" xfId="0" applyFont="1" applyFill="1" applyBorder="1"/>
    <xf numFmtId="20" fontId="101" fillId="0" borderId="106" xfId="0" applyNumberFormat="1" applyFont="1" applyBorder="1" applyAlignment="1">
      <alignment horizontal="center" vertical="center" wrapText="1"/>
    </xf>
    <xf numFmtId="20" fontId="96" fillId="0" borderId="43" xfId="0" applyNumberFormat="1" applyFont="1" applyBorder="1" applyAlignment="1">
      <alignment horizontal="center" vertical="center" wrapText="1"/>
    </xf>
    <xf numFmtId="20" fontId="101" fillId="0" borderId="107" xfId="0" applyNumberFormat="1" applyFont="1" applyBorder="1" applyAlignment="1">
      <alignment horizontal="center" vertical="center" wrapText="1"/>
    </xf>
    <xf numFmtId="20" fontId="99" fillId="0" borderId="49" xfId="0" applyNumberFormat="1" applyFont="1" applyBorder="1" applyAlignment="1">
      <alignment horizontal="center" vertical="center" wrapText="1"/>
    </xf>
    <xf numFmtId="20" fontId="99" fillId="0" borderId="43" xfId="0" applyNumberFormat="1" applyFont="1" applyBorder="1" applyAlignment="1">
      <alignment horizontal="center" vertical="center" wrapText="1"/>
    </xf>
    <xf numFmtId="20" fontId="99" fillId="0" borderId="31" xfId="0" applyNumberFormat="1" applyFont="1" applyBorder="1" applyAlignment="1">
      <alignment horizontal="center" vertical="center" wrapText="1"/>
    </xf>
    <xf numFmtId="0" fontId="139" fillId="39" borderId="43" xfId="0" applyFont="1" applyFill="1" applyBorder="1" applyAlignment="1">
      <alignment horizontal="center" vertical="center" wrapText="1"/>
    </xf>
    <xf numFmtId="0" fontId="99" fillId="39" borderId="43" xfId="0" applyFont="1" applyFill="1" applyBorder="1" applyAlignment="1">
      <alignment horizontal="center" vertical="center" wrapText="1"/>
    </xf>
    <xf numFmtId="20" fontId="139" fillId="39" borderId="43" xfId="0" applyNumberFormat="1" applyFont="1" applyFill="1" applyBorder="1" applyAlignment="1">
      <alignment horizontal="center" vertical="center" wrapText="1"/>
    </xf>
    <xf numFmtId="0" fontId="139" fillId="39" borderId="137" xfId="0" applyFont="1" applyFill="1" applyBorder="1" applyAlignment="1">
      <alignment horizontal="center" vertical="center" wrapText="1"/>
    </xf>
    <xf numFmtId="0" fontId="140" fillId="39" borderId="106" xfId="0" applyFont="1" applyFill="1" applyBorder="1" applyAlignment="1">
      <alignment horizontal="center" vertical="center" wrapText="1"/>
    </xf>
    <xf numFmtId="0" fontId="140" fillId="39" borderId="43" xfId="0" applyFont="1" applyFill="1" applyBorder="1" applyAlignment="1">
      <alignment horizontal="center" vertical="center" wrapText="1"/>
    </xf>
    <xf numFmtId="0" fontId="140" fillId="39" borderId="107" xfId="0" applyFont="1" applyFill="1" applyBorder="1" applyAlignment="1">
      <alignment horizontal="center" vertical="center" wrapText="1"/>
    </xf>
    <xf numFmtId="20" fontId="139" fillId="39" borderId="139" xfId="0" applyNumberFormat="1" applyFont="1" applyFill="1" applyBorder="1" applyAlignment="1">
      <alignment horizontal="center" vertical="center" wrapText="1"/>
    </xf>
    <xf numFmtId="20" fontId="139" fillId="39" borderId="49" xfId="0" applyNumberFormat="1" applyFont="1" applyFill="1" applyBorder="1" applyAlignment="1">
      <alignment horizontal="center" vertical="center" wrapText="1"/>
    </xf>
    <xf numFmtId="0" fontId="141" fillId="0" borderId="0" xfId="0" applyFont="1"/>
    <xf numFmtId="0" fontId="94" fillId="0" borderId="0" xfId="0" applyFont="1" applyAlignment="1">
      <alignment horizontal="center"/>
    </xf>
    <xf numFmtId="20" fontId="96" fillId="13" borderId="106" xfId="0" applyNumberFormat="1" applyFont="1" applyFill="1" applyBorder="1" applyAlignment="1">
      <alignment horizontal="center" vertical="center" wrapText="1"/>
    </xf>
    <xf numFmtId="20" fontId="96" fillId="13" borderId="43" xfId="0" applyNumberFormat="1" applyFont="1" applyFill="1" applyBorder="1" applyAlignment="1">
      <alignment horizontal="center" vertical="center" wrapText="1"/>
    </xf>
    <xf numFmtId="20" fontId="138" fillId="39" borderId="139" xfId="0" applyNumberFormat="1" applyFont="1" applyFill="1" applyBorder="1" applyAlignment="1">
      <alignment horizontal="center" vertical="center" wrapText="1"/>
    </xf>
    <xf numFmtId="20" fontId="138" fillId="39" borderId="49" xfId="0" applyNumberFormat="1" applyFont="1" applyFill="1" applyBorder="1" applyAlignment="1">
      <alignment horizontal="center" vertical="center" wrapText="1"/>
    </xf>
    <xf numFmtId="0" fontId="142" fillId="3" borderId="158" xfId="0" applyFont="1" applyFill="1" applyBorder="1" applyAlignment="1">
      <alignment horizontal="center" vertical="center" wrapText="1"/>
    </xf>
    <xf numFmtId="0" fontId="94" fillId="0" borderId="62" xfId="0" applyFont="1" applyBorder="1" applyAlignment="1">
      <alignment horizontal="center" vertical="center" wrapText="1"/>
    </xf>
    <xf numFmtId="20" fontId="94" fillId="0" borderId="62" xfId="0" applyNumberFormat="1" applyFont="1" applyBorder="1" applyAlignment="1">
      <alignment horizontal="center" vertical="center" wrapText="1"/>
    </xf>
    <xf numFmtId="20" fontId="94" fillId="0" borderId="53" xfId="0" applyNumberFormat="1" applyFont="1" applyBorder="1" applyAlignment="1">
      <alignment horizontal="center" vertical="center" wrapText="1"/>
    </xf>
    <xf numFmtId="20" fontId="96" fillId="0" borderId="159" xfId="0" applyNumberFormat="1" applyFont="1" applyBorder="1" applyAlignment="1">
      <alignment horizontal="center" vertical="center" wrapText="1"/>
    </xf>
    <xf numFmtId="20" fontId="96" fillId="0" borderId="62" xfId="0" applyNumberFormat="1" applyFont="1" applyBorder="1" applyAlignment="1">
      <alignment horizontal="center" vertical="center" wrapText="1"/>
    </xf>
    <xf numFmtId="20" fontId="96" fillId="0" borderId="160" xfId="0" applyNumberFormat="1" applyFont="1" applyBorder="1" applyAlignment="1">
      <alignment horizontal="center" vertical="center" wrapText="1"/>
    </xf>
    <xf numFmtId="0" fontId="94" fillId="0" borderId="63" xfId="0" applyFont="1" applyBorder="1" applyAlignment="1">
      <alignment horizontal="center" vertical="center" wrapText="1"/>
    </xf>
    <xf numFmtId="0" fontId="94" fillId="0" borderId="0" xfId="0" applyFont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 horizontal="center"/>
    </xf>
    <xf numFmtId="0" fontId="43" fillId="10" borderId="158" xfId="0" applyFont="1" applyFill="1" applyBorder="1"/>
    <xf numFmtId="0" fontId="43" fillId="41" borderId="158" xfId="0" applyFont="1" applyFill="1" applyBorder="1"/>
    <xf numFmtId="0" fontId="95" fillId="17" borderId="0" xfId="0" applyFont="1" applyFill="1" applyAlignment="1">
      <alignment horizontal="center" vertical="center"/>
    </xf>
    <xf numFmtId="0" fontId="95" fillId="0" borderId="0" xfId="0" applyFont="1" applyAlignment="1">
      <alignment horizontal="left" vertical="center" wrapText="1"/>
    </xf>
    <xf numFmtId="0" fontId="143" fillId="42" borderId="164" xfId="0" applyFont="1" applyFill="1" applyBorder="1" applyAlignment="1">
      <alignment horizontal="left" vertical="center"/>
    </xf>
    <xf numFmtId="0" fontId="143" fillId="42" borderId="164" xfId="0" applyFont="1" applyFill="1" applyBorder="1" applyAlignment="1">
      <alignment horizontal="center" vertical="center"/>
    </xf>
    <xf numFmtId="0" fontId="96" fillId="43" borderId="0" xfId="0" applyFont="1" applyFill="1" applyAlignment="1">
      <alignment horizontal="center" vertical="center" wrapText="1"/>
    </xf>
    <xf numFmtId="0" fontId="96" fillId="0" borderId="33" xfId="0" applyFont="1" applyBorder="1" applyAlignment="1">
      <alignment horizontal="center" vertical="center" wrapText="1"/>
    </xf>
    <xf numFmtId="0" fontId="96" fillId="0" borderId="33" xfId="0" applyFont="1" applyBorder="1" applyAlignment="1">
      <alignment horizontal="left" vertical="center" wrapText="1"/>
    </xf>
    <xf numFmtId="0" fontId="145" fillId="0" borderId="0" xfId="0" applyFont="1" applyAlignment="1">
      <alignment horizontal="center" vertical="center" wrapText="1"/>
    </xf>
    <xf numFmtId="0" fontId="145" fillId="0" borderId="0" xfId="0" applyFont="1"/>
    <xf numFmtId="0" fontId="83" fillId="0" borderId="0" xfId="0" applyFont="1"/>
    <xf numFmtId="0" fontId="146" fillId="21" borderId="62" xfId="0" applyFont="1" applyFill="1" applyBorder="1" applyAlignment="1">
      <alignment horizontal="center" vertical="center" wrapText="1"/>
    </xf>
    <xf numFmtId="0" fontId="146" fillId="21" borderId="63" xfId="0" applyFont="1" applyFill="1" applyBorder="1" applyAlignment="1">
      <alignment horizontal="center" vertical="center" wrapText="1"/>
    </xf>
    <xf numFmtId="0" fontId="87" fillId="0" borderId="0" xfId="0" applyFont="1"/>
    <xf numFmtId="16" fontId="94" fillId="44" borderId="129" xfId="0" applyNumberFormat="1" applyFont="1" applyFill="1" applyBorder="1" applyAlignment="1">
      <alignment horizontal="center" vertical="center" textRotation="90" wrapText="1"/>
    </xf>
    <xf numFmtId="0" fontId="96" fillId="0" borderId="72" xfId="0" applyFont="1" applyBorder="1" applyAlignment="1">
      <alignment horizontal="center" vertical="center" wrapText="1"/>
    </xf>
    <xf numFmtId="0" fontId="101" fillId="23" borderId="171" xfId="0" applyFont="1" applyFill="1" applyBorder="1" applyAlignment="1">
      <alignment horizontal="center" vertical="center" wrapText="1"/>
    </xf>
    <xf numFmtId="0" fontId="94" fillId="0" borderId="72" xfId="0" applyFont="1" applyBorder="1" applyAlignment="1">
      <alignment horizontal="center" vertical="center" wrapText="1"/>
    </xf>
    <xf numFmtId="170" fontId="94" fillId="0" borderId="59" xfId="0" applyNumberFormat="1" applyFont="1" applyBorder="1" applyAlignment="1">
      <alignment horizontal="center" vertical="center" wrapText="1"/>
    </xf>
    <xf numFmtId="170" fontId="94" fillId="0" borderId="72" xfId="0" applyNumberFormat="1" applyFont="1" applyBorder="1" applyAlignment="1">
      <alignment horizontal="center" vertical="center" wrapText="1"/>
    </xf>
    <xf numFmtId="170" fontId="94" fillId="23" borderId="72" xfId="0" applyNumberFormat="1" applyFont="1" applyFill="1" applyBorder="1" applyAlignment="1">
      <alignment horizontal="center" vertical="center" wrapText="1"/>
    </xf>
    <xf numFmtId="170" fontId="99" fillId="23" borderId="172" xfId="0" applyNumberFormat="1" applyFont="1" applyFill="1" applyBorder="1" applyAlignment="1">
      <alignment horizontal="center" vertical="center" wrapText="1"/>
    </xf>
    <xf numFmtId="0" fontId="99" fillId="0" borderId="59" xfId="0" applyFont="1" applyBorder="1" applyAlignment="1">
      <alignment horizontal="center" vertical="center" wrapText="1"/>
    </xf>
    <xf numFmtId="170" fontId="99" fillId="0" borderId="57" xfId="0" applyNumberFormat="1" applyFont="1" applyBorder="1" applyAlignment="1">
      <alignment horizontal="center" vertical="center" wrapText="1"/>
    </xf>
    <xf numFmtId="0" fontId="94" fillId="23" borderId="173" xfId="0" applyFont="1" applyFill="1" applyBorder="1" applyAlignment="1">
      <alignment horizontal="center" vertical="center" wrapText="1"/>
    </xf>
    <xf numFmtId="0" fontId="94" fillId="23" borderId="174" xfId="0" applyFont="1" applyFill="1" applyBorder="1" applyAlignment="1">
      <alignment horizontal="center" vertical="center" wrapText="1"/>
    </xf>
    <xf numFmtId="0" fontId="94" fillId="23" borderId="175" xfId="0" applyFont="1" applyFill="1" applyBorder="1" applyAlignment="1">
      <alignment horizontal="left" vertical="center" wrapText="1"/>
    </xf>
    <xf numFmtId="0" fontId="99" fillId="0" borderId="0" xfId="0" applyFont="1"/>
    <xf numFmtId="16" fontId="94" fillId="44" borderId="176" xfId="0" applyNumberFormat="1" applyFont="1" applyFill="1" applyBorder="1" applyAlignment="1">
      <alignment horizontal="center" vertical="center" textRotation="90" wrapText="1"/>
    </xf>
    <xf numFmtId="0" fontId="96" fillId="23" borderId="177" xfId="0" applyFont="1" applyFill="1" applyBorder="1" applyAlignment="1">
      <alignment horizontal="center" vertical="center" wrapText="1"/>
    </xf>
    <xf numFmtId="0" fontId="101" fillId="23" borderId="177" xfId="0" applyFont="1" applyFill="1" applyBorder="1" applyAlignment="1">
      <alignment horizontal="center" vertical="center" wrapText="1"/>
    </xf>
    <xf numFmtId="170" fontId="94" fillId="0" borderId="52" xfId="0" applyNumberFormat="1" applyFont="1" applyBorder="1" applyAlignment="1">
      <alignment horizontal="center" vertical="center" wrapText="1"/>
    </xf>
    <xf numFmtId="170" fontId="99" fillId="23" borderId="178" xfId="0" applyNumberFormat="1" applyFont="1" applyFill="1" applyBorder="1" applyAlignment="1">
      <alignment horizontal="center" vertical="center" wrapText="1"/>
    </xf>
    <xf numFmtId="170" fontId="99" fillId="23" borderId="62" xfId="0" applyNumberFormat="1" applyFont="1" applyFill="1" applyBorder="1" applyAlignment="1">
      <alignment horizontal="center" vertical="center" wrapText="1"/>
    </xf>
    <xf numFmtId="170" fontId="94" fillId="0" borderId="62" xfId="0" applyNumberFormat="1" applyFont="1" applyBorder="1" applyAlignment="1">
      <alignment horizontal="center" vertical="center" wrapText="1"/>
    </xf>
    <xf numFmtId="170" fontId="94" fillId="0" borderId="53" xfId="0" applyNumberFormat="1" applyFont="1" applyBorder="1" applyAlignment="1">
      <alignment horizontal="center" vertical="center" wrapText="1"/>
    </xf>
    <xf numFmtId="0" fontId="94" fillId="0" borderId="52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/>
    </xf>
    <xf numFmtId="16" fontId="94" fillId="44" borderId="42" xfId="0" applyNumberFormat="1" applyFont="1" applyFill="1" applyBorder="1" applyAlignment="1">
      <alignment horizontal="center" vertical="center" textRotation="90" wrapText="1"/>
    </xf>
    <xf numFmtId="20" fontId="94" fillId="0" borderId="42" xfId="0" applyNumberFormat="1" applyFont="1" applyBorder="1" applyAlignment="1">
      <alignment horizontal="center" vertical="center" wrapText="1"/>
    </xf>
    <xf numFmtId="170" fontId="94" fillId="0" borderId="42" xfId="0" applyNumberFormat="1" applyFont="1" applyBorder="1" applyAlignment="1">
      <alignment horizontal="center" vertical="center" wrapText="1"/>
    </xf>
    <xf numFmtId="0" fontId="93" fillId="23" borderId="42" xfId="0" applyFont="1" applyFill="1" applyBorder="1"/>
    <xf numFmtId="0" fontId="94" fillId="0" borderId="68" xfId="0" applyFont="1" applyBorder="1" applyAlignment="1">
      <alignment horizontal="left" vertical="center" wrapText="1"/>
    </xf>
    <xf numFmtId="16" fontId="94" fillId="44" borderId="131" xfId="0" applyNumberFormat="1" applyFont="1" applyFill="1" applyBorder="1" applyAlignment="1">
      <alignment horizontal="center" vertical="center" textRotation="90" wrapText="1"/>
    </xf>
    <xf numFmtId="170" fontId="94" fillId="0" borderId="41" xfId="0" applyNumberFormat="1" applyFont="1" applyBorder="1" applyAlignment="1">
      <alignment horizontal="center" vertical="center"/>
    </xf>
    <xf numFmtId="170" fontId="94" fillId="23" borderId="131" xfId="0" applyNumberFormat="1" applyFont="1" applyFill="1" applyBorder="1" applyAlignment="1">
      <alignment horizontal="center" vertical="center" wrapText="1"/>
    </xf>
    <xf numFmtId="170" fontId="94" fillId="23" borderId="41" xfId="0" applyNumberFormat="1" applyFont="1" applyFill="1" applyBorder="1" applyAlignment="1">
      <alignment horizontal="center" vertical="center" wrapText="1"/>
    </xf>
    <xf numFmtId="170" fontId="94" fillId="0" borderId="41" xfId="0" applyNumberFormat="1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20" fontId="94" fillId="0" borderId="41" xfId="0" applyNumberFormat="1" applyFont="1" applyBorder="1" applyAlignment="1">
      <alignment horizontal="center" vertical="center" wrapText="1"/>
    </xf>
    <xf numFmtId="0" fontId="94" fillId="0" borderId="71" xfId="0" applyFont="1" applyBorder="1" applyAlignment="1">
      <alignment horizontal="center" vertical="center" wrapText="1"/>
    </xf>
    <xf numFmtId="170" fontId="94" fillId="0" borderId="54" xfId="0" applyNumberFormat="1" applyFont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/>
    </xf>
    <xf numFmtId="0" fontId="94" fillId="0" borderId="68" xfId="0" applyFont="1" applyBorder="1"/>
    <xf numFmtId="0" fontId="94" fillId="0" borderId="38" xfId="0" applyFont="1" applyBorder="1"/>
    <xf numFmtId="0" fontId="93" fillId="0" borderId="43" xfId="0" applyFont="1" applyBorder="1"/>
    <xf numFmtId="0" fontId="94" fillId="0" borderId="43" xfId="0" applyFont="1" applyBorder="1" applyAlignment="1">
      <alignment horizontal="center" vertical="center"/>
    </xf>
    <xf numFmtId="0" fontId="94" fillId="0" borderId="49" xfId="0" applyFont="1" applyBorder="1"/>
    <xf numFmtId="0" fontId="94" fillId="0" borderId="31" xfId="0" applyFont="1" applyBorder="1"/>
    <xf numFmtId="0" fontId="99" fillId="0" borderId="63" xfId="0" applyFont="1" applyBorder="1" applyAlignment="1">
      <alignment horizontal="left" vertical="center" wrapText="1"/>
    </xf>
    <xf numFmtId="0" fontId="94" fillId="23" borderId="72" xfId="0" applyFont="1" applyFill="1" applyBorder="1" applyAlignment="1">
      <alignment horizontal="center" vertical="center" wrapText="1"/>
    </xf>
    <xf numFmtId="0" fontId="94" fillId="23" borderId="72" xfId="0" applyFont="1" applyFill="1" applyBorder="1" applyAlignment="1">
      <alignment horizontal="center"/>
    </xf>
    <xf numFmtId="0" fontId="94" fillId="0" borderId="59" xfId="0" applyFont="1" applyBorder="1" applyAlignment="1">
      <alignment horizontal="center" vertical="center" wrapText="1"/>
    </xf>
    <xf numFmtId="20" fontId="94" fillId="0" borderId="72" xfId="0" applyNumberFormat="1" applyFont="1" applyBorder="1" applyAlignment="1">
      <alignment horizontal="center" vertical="center" wrapText="1"/>
    </xf>
    <xf numFmtId="0" fontId="94" fillId="0" borderId="73" xfId="0" applyFont="1" applyBorder="1" applyAlignment="1">
      <alignment horizontal="left" vertical="center" wrapText="1"/>
    </xf>
    <xf numFmtId="0" fontId="94" fillId="0" borderId="0" xfId="0" applyFont="1" applyAlignment="1">
      <alignment vertical="center"/>
    </xf>
    <xf numFmtId="0" fontId="94" fillId="0" borderId="33" xfId="0" applyFont="1" applyBorder="1" applyAlignment="1">
      <alignment horizontal="center" vertical="center" wrapText="1"/>
    </xf>
    <xf numFmtId="170" fontId="94" fillId="0" borderId="64" xfId="0" applyNumberFormat="1" applyFont="1" applyBorder="1" applyAlignment="1">
      <alignment horizontal="center" vertical="center" wrapText="1"/>
    </xf>
    <xf numFmtId="0" fontId="99" fillId="0" borderId="73" xfId="0" applyFont="1" applyBorder="1" applyAlignment="1">
      <alignment horizontal="left" vertical="center" wrapText="1"/>
    </xf>
    <xf numFmtId="0" fontId="94" fillId="0" borderId="54" xfId="0" applyFont="1" applyBorder="1" applyAlignment="1">
      <alignment horizontal="center" vertical="center" wrapText="1"/>
    </xf>
    <xf numFmtId="20" fontId="94" fillId="0" borderId="54" xfId="0" applyNumberFormat="1" applyFont="1" applyBorder="1" applyAlignment="1">
      <alignment horizontal="center" vertical="center" wrapText="1"/>
    </xf>
    <xf numFmtId="0" fontId="99" fillId="0" borderId="182" xfId="0" applyFont="1" applyBorder="1" applyAlignment="1">
      <alignment horizontal="left" vertical="center" wrapText="1"/>
    </xf>
    <xf numFmtId="0" fontId="145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45" fillId="0" borderId="0" xfId="0" applyFont="1" applyAlignment="1">
      <alignment horizontal="left" vertical="center" wrapText="1"/>
    </xf>
    <xf numFmtId="0" fontId="150" fillId="0" borderId="0" xfId="0" applyFont="1"/>
    <xf numFmtId="0" fontId="151" fillId="0" borderId="0" xfId="0" applyFont="1"/>
    <xf numFmtId="0" fontId="151" fillId="21" borderId="43" xfId="0" applyFont="1" applyFill="1" applyBorder="1" applyAlignment="1">
      <alignment horizontal="center" vertical="center" wrapText="1"/>
    </xf>
    <xf numFmtId="172" fontId="150" fillId="21" borderId="43" xfId="0" applyNumberFormat="1" applyFont="1" applyFill="1" applyBorder="1" applyAlignment="1">
      <alignment horizontal="center" vertical="center" textRotation="90"/>
    </xf>
    <xf numFmtId="0" fontId="150" fillId="0" borderId="43" xfId="0" applyFont="1" applyBorder="1" applyAlignment="1">
      <alignment horizontal="center" vertical="center" wrapText="1"/>
    </xf>
    <xf numFmtId="0" fontId="150" fillId="0" borderId="43" xfId="0" applyFont="1" applyBorder="1" applyAlignment="1">
      <alignment horizontal="center" vertical="center"/>
    </xf>
    <xf numFmtId="20" fontId="150" fillId="0" borderId="43" xfId="0" applyNumberFormat="1" applyFont="1" applyBorder="1" applyAlignment="1">
      <alignment horizontal="center" vertical="center"/>
    </xf>
    <xf numFmtId="0" fontId="151" fillId="23" borderId="43" xfId="0" applyFont="1" applyFill="1" applyBorder="1" applyAlignment="1">
      <alignment horizontal="center" vertical="center" wrapText="1"/>
    </xf>
    <xf numFmtId="20" fontId="150" fillId="0" borderId="43" xfId="0" applyNumberFormat="1" applyFont="1" applyBorder="1" applyAlignment="1">
      <alignment horizontal="center" vertical="center" wrapText="1"/>
    </xf>
    <xf numFmtId="170" fontId="151" fillId="42" borderId="43" xfId="0" applyNumberFormat="1" applyFont="1" applyFill="1" applyBorder="1" applyAlignment="1">
      <alignment horizontal="center" vertical="center" wrapText="1"/>
    </xf>
    <xf numFmtId="20" fontId="150" fillId="5" borderId="43" xfId="0" applyNumberFormat="1" applyFont="1" applyFill="1" applyBorder="1" applyAlignment="1">
      <alignment horizontal="center" vertical="center" wrapText="1"/>
    </xf>
    <xf numFmtId="0" fontId="151" fillId="5" borderId="43" xfId="0" applyFont="1" applyFill="1" applyBorder="1" applyAlignment="1">
      <alignment horizontal="center" vertical="center" wrapText="1"/>
    </xf>
    <xf numFmtId="20" fontId="150" fillId="42" borderId="43" xfId="0" applyNumberFormat="1" applyFont="1" applyFill="1" applyBorder="1" applyAlignment="1">
      <alignment horizontal="center" vertical="center" wrapText="1"/>
    </xf>
    <xf numFmtId="170" fontId="150" fillId="0" borderId="43" xfId="0" applyNumberFormat="1" applyFont="1" applyBorder="1" applyAlignment="1">
      <alignment horizontal="center" vertical="center" wrapText="1"/>
    </xf>
    <xf numFmtId="170" fontId="150" fillId="42" borderId="43" xfId="0" applyNumberFormat="1" applyFont="1" applyFill="1" applyBorder="1" applyAlignment="1">
      <alignment horizontal="center" vertical="center" wrapText="1"/>
    </xf>
    <xf numFmtId="0" fontId="151" fillId="42" borderId="43" xfId="0" applyFont="1" applyFill="1" applyBorder="1" applyAlignment="1">
      <alignment horizontal="center" vertical="center" wrapText="1"/>
    </xf>
    <xf numFmtId="170" fontId="151" fillId="42" borderId="43" xfId="0" applyNumberFormat="1" applyFont="1" applyFill="1" applyBorder="1" applyAlignment="1">
      <alignment horizontal="center" vertical="center"/>
    </xf>
    <xf numFmtId="0" fontId="151" fillId="0" borderId="43" xfId="0" applyFont="1" applyBorder="1" applyAlignment="1">
      <alignment horizontal="center" vertical="center"/>
    </xf>
    <xf numFmtId="170" fontId="150" fillId="0" borderId="43" xfId="0" applyNumberFormat="1" applyFont="1" applyBorder="1" applyAlignment="1">
      <alignment horizontal="center" vertical="center"/>
    </xf>
    <xf numFmtId="170" fontId="151" fillId="42" borderId="41" xfId="0" applyNumberFormat="1" applyFont="1" applyFill="1" applyBorder="1" applyAlignment="1">
      <alignment horizontal="center" vertical="center" wrapText="1"/>
    </xf>
    <xf numFmtId="0" fontId="151" fillId="42" borderId="43" xfId="0" applyFont="1" applyFill="1" applyBorder="1" applyAlignment="1">
      <alignment horizontal="center" vertical="center"/>
    </xf>
    <xf numFmtId="20" fontId="152" fillId="30" borderId="43" xfId="0" applyNumberFormat="1" applyFont="1" applyFill="1" applyBorder="1" applyAlignment="1">
      <alignment horizontal="center" vertical="center"/>
    </xf>
    <xf numFmtId="0" fontId="152" fillId="30" borderId="43" xfId="0" applyFont="1" applyFill="1" applyBorder="1" applyAlignment="1">
      <alignment horizontal="center" vertical="center" wrapText="1"/>
    </xf>
    <xf numFmtId="20" fontId="150" fillId="30" borderId="43" xfId="0" applyNumberFormat="1" applyFont="1" applyFill="1" applyBorder="1" applyAlignment="1">
      <alignment horizontal="center" vertical="center"/>
    </xf>
    <xf numFmtId="0" fontId="150" fillId="30" borderId="43" xfId="0" applyFont="1" applyFill="1" applyBorder="1" applyAlignment="1">
      <alignment horizontal="center" vertical="center" wrapText="1"/>
    </xf>
    <xf numFmtId="170" fontId="153" fillId="42" borderId="43" xfId="0" applyNumberFormat="1" applyFont="1" applyFill="1" applyBorder="1" applyAlignment="1">
      <alignment horizontal="center" vertical="center" wrapText="1"/>
    </xf>
    <xf numFmtId="0" fontId="151" fillId="42" borderId="41" xfId="0" applyFont="1" applyFill="1" applyBorder="1" applyAlignment="1">
      <alignment horizontal="center" vertical="center" wrapText="1"/>
    </xf>
    <xf numFmtId="0" fontId="151" fillId="42" borderId="44" xfId="0" applyFont="1" applyFill="1" applyBorder="1" applyAlignment="1">
      <alignment horizontal="center" vertical="center" wrapText="1"/>
    </xf>
    <xf numFmtId="0" fontId="150" fillId="0" borderId="43" xfId="0" applyFont="1" applyBorder="1" applyAlignment="1">
      <alignment vertical="center"/>
    </xf>
    <xf numFmtId="0" fontId="150" fillId="23" borderId="43" xfId="0" applyFont="1" applyFill="1" applyBorder="1" applyAlignment="1">
      <alignment horizontal="center" vertical="center"/>
    </xf>
    <xf numFmtId="20" fontId="151" fillId="42" borderId="43" xfId="0" applyNumberFormat="1" applyFont="1" applyFill="1" applyBorder="1" applyAlignment="1">
      <alignment horizontal="center" vertical="center"/>
    </xf>
    <xf numFmtId="0" fontId="151" fillId="0" borderId="43" xfId="0" applyFont="1" applyBorder="1" applyAlignment="1">
      <alignment horizontal="center" vertical="center" wrapText="1"/>
    </xf>
    <xf numFmtId="0" fontId="150" fillId="23" borderId="43" xfId="0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0" fillId="0" borderId="0" xfId="0" applyFont="1" applyAlignment="1">
      <alignment horizontal="center" vertical="center"/>
    </xf>
    <xf numFmtId="0" fontId="150" fillId="0" borderId="0" xfId="0" applyFont="1" applyAlignment="1">
      <alignment horizontal="center" vertical="center" wrapText="1"/>
    </xf>
    <xf numFmtId="0" fontId="67" fillId="3" borderId="183" xfId="0" applyFont="1" applyFill="1" applyBorder="1"/>
    <xf numFmtId="0" fontId="67" fillId="3" borderId="135" xfId="0" applyFont="1" applyFill="1" applyBorder="1"/>
    <xf numFmtId="0" fontId="67" fillId="3" borderId="184" xfId="0" applyFont="1" applyFill="1" applyBorder="1"/>
    <xf numFmtId="0" fontId="134" fillId="3" borderId="185" xfId="0" applyFont="1" applyFill="1" applyBorder="1"/>
    <xf numFmtId="0" fontId="68" fillId="3" borderId="186" xfId="0" applyFont="1" applyFill="1" applyBorder="1"/>
    <xf numFmtId="0" fontId="110" fillId="3" borderId="136" xfId="0" applyFont="1" applyFill="1" applyBorder="1"/>
    <xf numFmtId="0" fontId="43" fillId="3" borderId="136" xfId="0" applyFont="1" applyFill="1" applyBorder="1"/>
    <xf numFmtId="0" fontId="43" fillId="3" borderId="136" xfId="0" applyFont="1" applyFill="1" applyBorder="1" applyAlignment="1">
      <alignment horizontal="center"/>
    </xf>
    <xf numFmtId="0" fontId="67" fillId="3" borderId="136" xfId="0" applyFont="1" applyFill="1" applyBorder="1" applyAlignment="1">
      <alignment horizontal="center" vertical="center"/>
    </xf>
    <xf numFmtId="0" fontId="67" fillId="3" borderId="0" xfId="0" applyFont="1" applyFill="1" applyAlignment="1">
      <alignment horizontal="center" vertical="center"/>
    </xf>
    <xf numFmtId="0" fontId="96" fillId="4" borderId="43" xfId="0" applyFont="1" applyFill="1" applyBorder="1" applyAlignment="1">
      <alignment horizontal="center" vertical="center" wrapText="1"/>
    </xf>
    <xf numFmtId="0" fontId="85" fillId="4" borderId="43" xfId="0" applyFont="1" applyFill="1" applyBorder="1" applyAlignment="1">
      <alignment horizontal="center" vertical="center" wrapText="1"/>
    </xf>
    <xf numFmtId="20" fontId="93" fillId="0" borderId="187" xfId="0" applyNumberFormat="1" applyFont="1" applyBorder="1" applyAlignment="1">
      <alignment horizontal="center" vertical="center" wrapText="1"/>
    </xf>
    <xf numFmtId="0" fontId="96" fillId="4" borderId="43" xfId="0" applyFont="1" applyFill="1" applyBorder="1" applyAlignment="1">
      <alignment vertical="center" wrapText="1"/>
    </xf>
    <xf numFmtId="0" fontId="96" fillId="4" borderId="0" xfId="0" applyFont="1" applyFill="1" applyAlignment="1">
      <alignment horizontal="center" vertical="center" wrapText="1"/>
    </xf>
    <xf numFmtId="166" fontId="95" fillId="0" borderId="43" xfId="0" applyNumberFormat="1" applyFont="1" applyBorder="1" applyAlignment="1">
      <alignment horizontal="center" vertical="center" wrapText="1"/>
    </xf>
    <xf numFmtId="0" fontId="154" fillId="3" borderId="43" xfId="0" applyFont="1" applyFill="1" applyBorder="1" applyAlignment="1">
      <alignment horizontal="center" vertical="center"/>
    </xf>
    <xf numFmtId="20" fontId="93" fillId="3" borderId="43" xfId="0" applyNumberFormat="1" applyFont="1" applyFill="1" applyBorder="1" applyAlignment="1">
      <alignment horizontal="center" vertical="center" wrapText="1"/>
    </xf>
    <xf numFmtId="0" fontId="94" fillId="3" borderId="43" xfId="0" applyFont="1" applyFill="1" applyBorder="1" applyAlignment="1">
      <alignment horizontal="center" vertical="center" wrapText="1"/>
    </xf>
    <xf numFmtId="0" fontId="93" fillId="3" borderId="43" xfId="0" applyFont="1" applyFill="1" applyBorder="1" applyAlignment="1">
      <alignment horizontal="center" vertical="center"/>
    </xf>
    <xf numFmtId="0" fontId="30" fillId="3" borderId="32" xfId="0" applyFont="1" applyFill="1" applyBorder="1"/>
    <xf numFmtId="0" fontId="94" fillId="13" borderId="43" xfId="0" applyFont="1" applyFill="1" applyBorder="1" applyAlignment="1">
      <alignment horizontal="center"/>
    </xf>
    <xf numFmtId="0" fontId="30" fillId="13" borderId="43" xfId="0" applyFont="1" applyFill="1" applyBorder="1" applyAlignment="1">
      <alignment horizontal="center"/>
    </xf>
    <xf numFmtId="167" fontId="30" fillId="13" borderId="43" xfId="0" applyNumberFormat="1" applyFont="1" applyFill="1" applyBorder="1" applyAlignment="1">
      <alignment horizontal="center"/>
    </xf>
    <xf numFmtId="0" fontId="155" fillId="0" borderId="42" xfId="0" applyFont="1" applyBorder="1" applyAlignment="1">
      <alignment horizontal="center" vertical="center" wrapText="1"/>
    </xf>
    <xf numFmtId="0" fontId="154" fillId="3" borderId="42" xfId="0" applyFont="1" applyFill="1" applyBorder="1" applyAlignment="1">
      <alignment horizontal="center" vertical="center"/>
    </xf>
    <xf numFmtId="20" fontId="93" fillId="3" borderId="42" xfId="0" applyNumberFormat="1" applyFont="1" applyFill="1" applyBorder="1" applyAlignment="1">
      <alignment horizontal="center" vertical="center" wrapText="1"/>
    </xf>
    <xf numFmtId="0" fontId="93" fillId="3" borderId="43" xfId="0" applyFont="1" applyFill="1" applyBorder="1" applyAlignment="1">
      <alignment horizontal="center" vertical="center" wrapText="1"/>
    </xf>
    <xf numFmtId="0" fontId="94" fillId="13" borderId="42" xfId="0" applyFont="1" applyFill="1" applyBorder="1" applyAlignment="1">
      <alignment horizontal="center"/>
    </xf>
    <xf numFmtId="0" fontId="30" fillId="13" borderId="42" xfId="0" applyFont="1" applyFill="1" applyBorder="1" applyAlignment="1">
      <alignment horizontal="center"/>
    </xf>
    <xf numFmtId="167" fontId="30" fillId="13" borderId="42" xfId="0" applyNumberFormat="1" applyFont="1" applyFill="1" applyBorder="1" applyAlignment="1">
      <alignment horizontal="center"/>
    </xf>
    <xf numFmtId="165" fontId="94" fillId="3" borderId="42" xfId="0" applyNumberFormat="1" applyFont="1" applyFill="1" applyBorder="1" applyAlignment="1">
      <alignment horizontal="center" vertical="center" wrapText="1"/>
    </xf>
    <xf numFmtId="164" fontId="93" fillId="3" borderId="42" xfId="0" applyNumberFormat="1" applyFont="1" applyFill="1" applyBorder="1" applyAlignment="1">
      <alignment horizontal="center" vertical="center" wrapText="1"/>
    </xf>
    <xf numFmtId="1" fontId="93" fillId="3" borderId="42" xfId="0" applyNumberFormat="1" applyFont="1" applyFill="1" applyBorder="1" applyAlignment="1">
      <alignment horizontal="center" vertical="center" wrapText="1"/>
    </xf>
    <xf numFmtId="165" fontId="93" fillId="3" borderId="42" xfId="0" applyNumberFormat="1" applyFont="1" applyFill="1" applyBorder="1" applyAlignment="1">
      <alignment horizontal="center" vertical="center" wrapText="1"/>
    </xf>
    <xf numFmtId="165" fontId="93" fillId="3" borderId="43" xfId="0" applyNumberFormat="1" applyFont="1" applyFill="1" applyBorder="1" applyAlignment="1">
      <alignment horizontal="center" vertical="center" wrapText="1"/>
    </xf>
    <xf numFmtId="0" fontId="94" fillId="3" borderId="42" xfId="0" applyFont="1" applyFill="1" applyBorder="1" applyAlignment="1">
      <alignment horizontal="center" vertical="center" wrapText="1"/>
    </xf>
    <xf numFmtId="20" fontId="93" fillId="3" borderId="187" xfId="0" applyNumberFormat="1" applyFont="1" applyFill="1" applyBorder="1" applyAlignment="1">
      <alignment horizontal="center" vertical="center" wrapText="1"/>
    </xf>
    <xf numFmtId="0" fontId="94" fillId="3" borderId="42" xfId="0" applyFont="1" applyFill="1" applyBorder="1" applyAlignment="1">
      <alignment horizontal="center"/>
    </xf>
    <xf numFmtId="0" fontId="30" fillId="3" borderId="42" xfId="0" applyFont="1" applyFill="1" applyBorder="1" applyAlignment="1">
      <alignment horizontal="center"/>
    </xf>
    <xf numFmtId="167" fontId="30" fillId="3" borderId="42" xfId="0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6" fillId="0" borderId="43" xfId="0" applyFont="1" applyBorder="1" applyAlignment="1">
      <alignment horizontal="center" vertical="center"/>
    </xf>
    <xf numFmtId="166" fontId="156" fillId="0" borderId="43" xfId="0" applyNumberFormat="1" applyFont="1" applyBorder="1" applyAlignment="1">
      <alignment horizontal="center" vertical="center" wrapText="1"/>
    </xf>
    <xf numFmtId="0" fontId="157" fillId="9" borderId="137" xfId="0" applyFont="1" applyFill="1" applyBorder="1" applyAlignment="1">
      <alignment horizontal="right" vertical="top" wrapText="1"/>
    </xf>
    <xf numFmtId="0" fontId="157" fillId="9" borderId="138" xfId="0" applyFont="1" applyFill="1" applyBorder="1" applyAlignment="1">
      <alignment horizontal="center" vertical="center"/>
    </xf>
    <xf numFmtId="0" fontId="157" fillId="9" borderId="139" xfId="0" applyFont="1" applyFill="1" applyBorder="1" applyAlignment="1">
      <alignment vertical="center" wrapText="1"/>
    </xf>
    <xf numFmtId="0" fontId="158" fillId="3" borderId="183" xfId="0" applyFont="1" applyFill="1" applyBorder="1"/>
    <xf numFmtId="165" fontId="159" fillId="37" borderId="43" xfId="0" applyNumberFormat="1" applyFont="1" applyFill="1" applyBorder="1" applyAlignment="1">
      <alignment horizontal="center" vertical="center" wrapText="1"/>
    </xf>
    <xf numFmtId="0" fontId="158" fillId="3" borderId="135" xfId="0" applyFont="1" applyFill="1" applyBorder="1"/>
    <xf numFmtId="164" fontId="159" fillId="0" borderId="43" xfId="0" applyNumberFormat="1" applyFont="1" applyBorder="1" applyAlignment="1">
      <alignment horizontal="center" vertical="center" wrapText="1"/>
    </xf>
    <xf numFmtId="1" fontId="159" fillId="0" borderId="43" xfId="0" applyNumberFormat="1" applyFont="1" applyBorder="1" applyAlignment="1">
      <alignment horizontal="center" vertical="center" wrapText="1"/>
    </xf>
    <xf numFmtId="165" fontId="159" fillId="0" borderId="43" xfId="0" applyNumberFormat="1" applyFont="1" applyBorder="1" applyAlignment="1">
      <alignment horizontal="center" vertical="center" wrapText="1"/>
    </xf>
    <xf numFmtId="20" fontId="159" fillId="0" borderId="43" xfId="0" applyNumberFormat="1" applyFont="1" applyBorder="1" applyAlignment="1">
      <alignment horizontal="center" vertical="center" wrapText="1"/>
    </xf>
    <xf numFmtId="0" fontId="160" fillId="3" borderId="43" xfId="0" applyFont="1" applyFill="1" applyBorder="1" applyAlignment="1">
      <alignment horizontal="center" vertical="center"/>
    </xf>
    <xf numFmtId="20" fontId="159" fillId="3" borderId="43" xfId="0" applyNumberFormat="1" applyFont="1" applyFill="1" applyBorder="1" applyAlignment="1">
      <alignment horizontal="center" vertical="center" wrapText="1"/>
    </xf>
    <xf numFmtId="0" fontId="157" fillId="0" borderId="43" xfId="0" applyFont="1" applyBorder="1" applyAlignment="1">
      <alignment horizontal="center" vertical="center" wrapText="1"/>
    </xf>
    <xf numFmtId="0" fontId="157" fillId="3" borderId="43" xfId="0" applyFont="1" applyFill="1" applyBorder="1" applyAlignment="1">
      <alignment horizontal="center" vertical="center" wrapText="1"/>
    </xf>
    <xf numFmtId="0" fontId="159" fillId="3" borderId="43" xfId="0" applyFont="1" applyFill="1" applyBorder="1" applyAlignment="1">
      <alignment horizontal="center" vertical="center"/>
    </xf>
    <xf numFmtId="20" fontId="159" fillId="0" borderId="187" xfId="0" applyNumberFormat="1" applyFont="1" applyBorder="1" applyAlignment="1">
      <alignment horizontal="center" vertical="center" wrapText="1"/>
    </xf>
    <xf numFmtId="0" fontId="161" fillId="3" borderId="32" xfId="0" applyFont="1" applyFill="1" applyBorder="1"/>
    <xf numFmtId="0" fontId="157" fillId="13" borderId="43" xfId="0" applyFont="1" applyFill="1" applyBorder="1" applyAlignment="1">
      <alignment horizontal="center"/>
    </xf>
    <xf numFmtId="0" fontId="161" fillId="13" borderId="43" xfId="0" applyFont="1" applyFill="1" applyBorder="1" applyAlignment="1">
      <alignment horizontal="center"/>
    </xf>
    <xf numFmtId="167" fontId="161" fillId="13" borderId="43" xfId="0" applyNumberFormat="1" applyFont="1" applyFill="1" applyBorder="1" applyAlignment="1">
      <alignment horizontal="center"/>
    </xf>
    <xf numFmtId="0" fontId="162" fillId="0" borderId="4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7" fillId="3" borderId="188" xfId="0" applyFont="1" applyFill="1" applyBorder="1"/>
    <xf numFmtId="1" fontId="93" fillId="7" borderId="189" xfId="0" applyNumberFormat="1" applyFont="1" applyFill="1" applyBorder="1" applyAlignment="1">
      <alignment horizontal="center" vertical="center" wrapText="1"/>
    </xf>
    <xf numFmtId="164" fontId="101" fillId="7" borderId="92" xfId="0" applyNumberFormat="1" applyFont="1" applyFill="1" applyBorder="1" applyAlignment="1">
      <alignment horizontal="center" vertical="center" wrapText="1"/>
    </xf>
    <xf numFmtId="1" fontId="93" fillId="7" borderId="37" xfId="0" applyNumberFormat="1" applyFont="1" applyFill="1" applyBorder="1" applyAlignment="1">
      <alignment horizontal="center" vertical="center" wrapText="1"/>
    </xf>
    <xf numFmtId="165" fontId="94" fillId="7" borderId="0" xfId="0" applyNumberFormat="1" applyFont="1" applyFill="1" applyAlignment="1">
      <alignment horizontal="center" vertical="center" wrapText="1"/>
    </xf>
    <xf numFmtId="1" fontId="93" fillId="7" borderId="40" xfId="0" applyNumberFormat="1" applyFont="1" applyFill="1" applyBorder="1" applyAlignment="1">
      <alignment horizontal="center" vertical="center" wrapText="1"/>
    </xf>
    <xf numFmtId="0" fontId="163" fillId="3" borderId="43" xfId="0" applyFont="1" applyFill="1" applyBorder="1" applyAlignment="1">
      <alignment horizontal="center" vertical="center"/>
    </xf>
    <xf numFmtId="0" fontId="164" fillId="0" borderId="40" xfId="0" applyFont="1" applyBorder="1" applyAlignment="1">
      <alignment horizontal="center" vertical="center" wrapText="1"/>
    </xf>
    <xf numFmtId="0" fontId="157" fillId="9" borderId="148" xfId="0" applyFont="1" applyFill="1" applyBorder="1" applyAlignment="1">
      <alignment horizontal="right" vertical="center"/>
    </xf>
    <xf numFmtId="0" fontId="159" fillId="9" borderId="138" xfId="0" applyFont="1" applyFill="1" applyBorder="1" applyAlignment="1">
      <alignment horizontal="center" vertical="center"/>
    </xf>
    <xf numFmtId="1" fontId="157" fillId="0" borderId="43" xfId="0" applyNumberFormat="1" applyFont="1" applyBorder="1" applyAlignment="1">
      <alignment horizontal="center" vertical="center" wrapText="1"/>
    </xf>
    <xf numFmtId="165" fontId="157" fillId="37" borderId="43" xfId="0" applyNumberFormat="1" applyFont="1" applyFill="1" applyBorder="1" applyAlignment="1">
      <alignment horizontal="center" vertical="center" wrapText="1"/>
    </xf>
    <xf numFmtId="165" fontId="157" fillId="0" borderId="43" xfId="0" applyNumberFormat="1" applyFont="1" applyBorder="1" applyAlignment="1">
      <alignment horizontal="center" vertical="center" wrapText="1"/>
    </xf>
    <xf numFmtId="0" fontId="159" fillId="3" borderId="43" xfId="0" applyFont="1" applyFill="1" applyBorder="1" applyAlignment="1">
      <alignment horizontal="center" vertical="center" wrapText="1"/>
    </xf>
    <xf numFmtId="0" fontId="165" fillId="0" borderId="0" xfId="0" applyFont="1" applyAlignment="1">
      <alignment horizontal="center" vertical="center" wrapText="1"/>
    </xf>
    <xf numFmtId="0" fontId="67" fillId="3" borderId="190" xfId="0" applyFont="1" applyFill="1" applyBorder="1"/>
    <xf numFmtId="0" fontId="157" fillId="12" borderId="137" xfId="0" applyFont="1" applyFill="1" applyBorder="1" applyAlignment="1">
      <alignment horizontal="right" vertical="center"/>
    </xf>
    <xf numFmtId="0" fontId="159" fillId="12" borderId="138" xfId="0" applyFont="1" applyFill="1" applyBorder="1" applyAlignment="1">
      <alignment horizontal="center" vertical="center"/>
    </xf>
    <xf numFmtId="0" fontId="157" fillId="12" borderId="139" xfId="0" applyFont="1" applyFill="1" applyBorder="1" applyAlignment="1">
      <alignment horizontal="left" vertical="center" wrapText="1"/>
    </xf>
    <xf numFmtId="0" fontId="158" fillId="3" borderId="43" xfId="0" applyFont="1" applyFill="1" applyBorder="1"/>
    <xf numFmtId="164" fontId="157" fillId="0" borderId="43" xfId="0" applyNumberFormat="1" applyFont="1" applyBorder="1" applyAlignment="1">
      <alignment horizontal="center" vertical="center" wrapText="1"/>
    </xf>
    <xf numFmtId="165" fontId="159" fillId="0" borderId="41" xfId="0" applyNumberFormat="1" applyFont="1" applyBorder="1" applyAlignment="1">
      <alignment horizontal="center" vertical="center" wrapText="1"/>
    </xf>
    <xf numFmtId="20" fontId="157" fillId="0" borderId="43" xfId="0" applyNumberFormat="1" applyFont="1" applyBorder="1" applyAlignment="1">
      <alignment horizontal="center" vertical="center" wrapText="1"/>
    </xf>
    <xf numFmtId="0" fontId="166" fillId="0" borderId="43" xfId="0" applyFont="1" applyBorder="1" applyAlignment="1">
      <alignment horizontal="center" vertical="center" wrapText="1"/>
    </xf>
    <xf numFmtId="0" fontId="67" fillId="3" borderId="0" xfId="0" applyFont="1" applyFill="1"/>
    <xf numFmtId="164" fontId="94" fillId="3" borderId="41" xfId="0" applyNumberFormat="1" applyFont="1" applyFill="1" applyBorder="1" applyAlignment="1">
      <alignment horizontal="center" vertical="center" wrapText="1"/>
    </xf>
    <xf numFmtId="1" fontId="94" fillId="3" borderId="41" xfId="0" applyNumberFormat="1" applyFont="1" applyFill="1" applyBorder="1" applyAlignment="1">
      <alignment horizontal="center" vertical="center" wrapText="1"/>
    </xf>
    <xf numFmtId="165" fontId="93" fillId="3" borderId="41" xfId="0" applyNumberFormat="1" applyFont="1" applyFill="1" applyBorder="1" applyAlignment="1">
      <alignment horizontal="center" vertical="center" wrapText="1"/>
    </xf>
    <xf numFmtId="165" fontId="94" fillId="3" borderId="43" xfId="0" applyNumberFormat="1" applyFont="1" applyFill="1" applyBorder="1" applyAlignment="1">
      <alignment horizontal="center" vertical="center" wrapText="1"/>
    </xf>
    <xf numFmtId="20" fontId="93" fillId="3" borderId="44" xfId="0" applyNumberFormat="1" applyFont="1" applyFill="1" applyBorder="1" applyAlignment="1">
      <alignment horizontal="center" vertical="center" wrapText="1"/>
    </xf>
    <xf numFmtId="0" fontId="94" fillId="3" borderId="43" xfId="0" applyFont="1" applyFill="1" applyBorder="1" applyAlignment="1">
      <alignment horizontal="center"/>
    </xf>
    <xf numFmtId="0" fontId="30" fillId="3" borderId="43" xfId="0" applyFont="1" applyFill="1" applyBorder="1" applyAlignment="1">
      <alignment horizontal="center"/>
    </xf>
    <xf numFmtId="167" fontId="30" fillId="3" borderId="43" xfId="0" applyNumberFormat="1" applyFont="1" applyFill="1" applyBorder="1" applyAlignment="1">
      <alignment horizontal="center"/>
    </xf>
    <xf numFmtId="0" fontId="167" fillId="3" borderId="42" xfId="0" applyFont="1" applyFill="1" applyBorder="1" applyAlignment="1">
      <alignment horizontal="center" vertical="center" wrapText="1"/>
    </xf>
    <xf numFmtId="0" fontId="167" fillId="3" borderId="0" xfId="0" applyFont="1" applyFill="1" applyAlignment="1">
      <alignment horizontal="center" vertical="center" wrapText="1"/>
    </xf>
    <xf numFmtId="0" fontId="157" fillId="9" borderId="137" xfId="0" applyFont="1" applyFill="1" applyBorder="1" applyAlignment="1">
      <alignment horizontal="right" vertical="center"/>
    </xf>
    <xf numFmtId="0" fontId="157" fillId="9" borderId="150" xfId="0" applyFont="1" applyFill="1" applyBorder="1" applyAlignment="1">
      <alignment horizontal="left" vertical="center"/>
    </xf>
    <xf numFmtId="0" fontId="158" fillId="3" borderId="191" xfId="0" applyFont="1" applyFill="1" applyBorder="1"/>
    <xf numFmtId="0" fontId="158" fillId="3" borderId="192" xfId="0" applyFont="1" applyFill="1" applyBorder="1"/>
    <xf numFmtId="164" fontId="157" fillId="0" borderId="41" xfId="0" applyNumberFormat="1" applyFont="1" applyBorder="1" applyAlignment="1">
      <alignment horizontal="center" vertical="center" wrapText="1"/>
    </xf>
    <xf numFmtId="1" fontId="157" fillId="0" borderId="41" xfId="0" applyNumberFormat="1" applyFont="1" applyBorder="1" applyAlignment="1">
      <alignment horizontal="center" vertical="center" wrapText="1"/>
    </xf>
    <xf numFmtId="20" fontId="159" fillId="0" borderId="44" xfId="0" applyNumberFormat="1" applyFont="1" applyBorder="1" applyAlignment="1">
      <alignment horizontal="center" vertical="center" wrapText="1"/>
    </xf>
    <xf numFmtId="0" fontId="67" fillId="9" borderId="0" xfId="0" applyFont="1" applyFill="1"/>
    <xf numFmtId="1" fontId="94" fillId="3" borderId="43" xfId="0" applyNumberFormat="1" applyFont="1" applyFill="1" applyBorder="1" applyAlignment="1">
      <alignment horizontal="center" vertical="center" wrapText="1"/>
    </xf>
    <xf numFmtId="0" fontId="157" fillId="9" borderId="139" xfId="0" applyFont="1" applyFill="1" applyBorder="1" applyAlignment="1">
      <alignment horizontal="left" vertical="center" wrapText="1"/>
    </xf>
    <xf numFmtId="0" fontId="94" fillId="3" borderId="43" xfId="0" applyFont="1" applyFill="1" applyBorder="1" applyAlignment="1">
      <alignment horizontal="center" vertical="center"/>
    </xf>
    <xf numFmtId="20" fontId="168" fillId="0" borderId="42" xfId="0" applyNumberFormat="1" applyFont="1" applyBorder="1" applyAlignment="1">
      <alignment horizontal="center" vertical="center" wrapText="1"/>
    </xf>
    <xf numFmtId="20" fontId="169" fillId="0" borderId="0" xfId="0" applyNumberFormat="1" applyFont="1" applyAlignment="1">
      <alignment horizontal="center" vertical="center" wrapText="1"/>
    </xf>
    <xf numFmtId="0" fontId="157" fillId="3" borderId="43" xfId="0" applyFont="1" applyFill="1" applyBorder="1" applyAlignment="1">
      <alignment horizontal="center" vertical="center"/>
    </xf>
    <xf numFmtId="165" fontId="94" fillId="37" borderId="41" xfId="0" applyNumberFormat="1" applyFont="1" applyFill="1" applyBorder="1" applyAlignment="1">
      <alignment horizontal="center" vertical="center" wrapText="1"/>
    </xf>
    <xf numFmtId="164" fontId="93" fillId="0" borderId="41" xfId="0" applyNumberFormat="1" applyFont="1" applyBorder="1" applyAlignment="1">
      <alignment horizontal="center" vertical="center" wrapText="1"/>
    </xf>
    <xf numFmtId="20" fontId="94" fillId="3" borderId="41" xfId="0" applyNumberFormat="1" applyFont="1" applyFill="1" applyBorder="1" applyAlignment="1">
      <alignment horizontal="center" vertical="center" wrapText="1"/>
    </xf>
    <xf numFmtId="0" fontId="154" fillId="3" borderId="41" xfId="0" applyFont="1" applyFill="1" applyBorder="1" applyAlignment="1">
      <alignment horizontal="center" vertical="center"/>
    </xf>
    <xf numFmtId="165" fontId="93" fillId="37" borderId="41" xfId="0" applyNumberFormat="1" applyFont="1" applyFill="1" applyBorder="1" applyAlignment="1">
      <alignment horizontal="center" vertical="center" wrapText="1"/>
    </xf>
    <xf numFmtId="20" fontId="93" fillId="3" borderId="41" xfId="0" applyNumberFormat="1" applyFont="1" applyFill="1" applyBorder="1" applyAlignment="1">
      <alignment horizontal="center" vertical="center" wrapText="1"/>
    </xf>
    <xf numFmtId="0" fontId="94" fillId="3" borderId="41" xfId="0" applyFont="1" applyFill="1" applyBorder="1" applyAlignment="1">
      <alignment horizontal="center" vertical="center" wrapText="1"/>
    </xf>
    <xf numFmtId="0" fontId="93" fillId="3" borderId="41" xfId="0" applyFont="1" applyFill="1" applyBorder="1" applyAlignment="1">
      <alignment horizontal="center" vertical="center"/>
    </xf>
    <xf numFmtId="0" fontId="30" fillId="3" borderId="35" xfId="0" applyFont="1" applyFill="1" applyBorder="1"/>
    <xf numFmtId="0" fontId="94" fillId="13" borderId="41" xfId="0" applyFont="1" applyFill="1" applyBorder="1" applyAlignment="1">
      <alignment horizontal="center"/>
    </xf>
    <xf numFmtId="0" fontId="30" fillId="13" borderId="41" xfId="0" applyFont="1" applyFill="1" applyBorder="1" applyAlignment="1">
      <alignment horizontal="center"/>
    </xf>
    <xf numFmtId="167" fontId="30" fillId="13" borderId="41" xfId="0" applyNumberFormat="1" applyFont="1" applyFill="1" applyBorder="1" applyAlignment="1">
      <alignment horizontal="center"/>
    </xf>
    <xf numFmtId="0" fontId="170" fillId="0" borderId="44" xfId="0" applyFont="1" applyBorder="1" applyAlignment="1">
      <alignment horizontal="center" vertical="center" wrapText="1"/>
    </xf>
    <xf numFmtId="165" fontId="93" fillId="3" borderId="35" xfId="0" applyNumberFormat="1" applyFont="1" applyFill="1" applyBorder="1" applyAlignment="1">
      <alignment horizontal="center" vertical="center" wrapText="1"/>
    </xf>
    <xf numFmtId="0" fontId="67" fillId="3" borderId="35" xfId="0" applyFont="1" applyFill="1" applyBorder="1"/>
    <xf numFmtId="164" fontId="94" fillId="0" borderId="35" xfId="0" applyNumberFormat="1" applyFont="1" applyBorder="1" applyAlignment="1">
      <alignment horizontal="center" vertical="center" wrapText="1"/>
    </xf>
    <xf numFmtId="1" fontId="93" fillId="0" borderId="35" xfId="0" applyNumberFormat="1" applyFont="1" applyBorder="1" applyAlignment="1">
      <alignment horizontal="center" vertical="center" wrapText="1"/>
    </xf>
    <xf numFmtId="165" fontId="93" fillId="0" borderId="35" xfId="0" applyNumberFormat="1" applyFont="1" applyBorder="1" applyAlignment="1">
      <alignment horizontal="center" vertical="center" wrapText="1"/>
    </xf>
    <xf numFmtId="20" fontId="93" fillId="0" borderId="35" xfId="0" applyNumberFormat="1" applyFont="1" applyBorder="1" applyAlignment="1">
      <alignment horizontal="center" vertical="center" wrapText="1"/>
    </xf>
    <xf numFmtId="0" fontId="154" fillId="3" borderId="35" xfId="0" applyFont="1" applyFill="1" applyBorder="1" applyAlignment="1">
      <alignment horizontal="center" vertical="center"/>
    </xf>
    <xf numFmtId="165" fontId="96" fillId="3" borderId="35" xfId="0" applyNumberFormat="1" applyFont="1" applyFill="1" applyBorder="1" applyAlignment="1">
      <alignment horizontal="center" vertical="center" wrapText="1"/>
    </xf>
    <xf numFmtId="165" fontId="93" fillId="0" borderId="35" xfId="0" applyNumberFormat="1" applyFont="1" applyBorder="1" applyAlignment="1">
      <alignment horizontal="center"/>
    </xf>
    <xf numFmtId="20" fontId="93" fillId="3" borderId="35" xfId="0" applyNumberFormat="1" applyFont="1" applyFill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wrapText="1"/>
    </xf>
    <xf numFmtId="0" fontId="93" fillId="3" borderId="35" xfId="0" applyFont="1" applyFill="1" applyBorder="1" applyAlignment="1">
      <alignment horizontal="center" vertical="center" wrapText="1"/>
    </xf>
    <xf numFmtId="0" fontId="67" fillId="3" borderId="192" xfId="0" applyFont="1" applyFill="1" applyBorder="1"/>
    <xf numFmtId="0" fontId="134" fillId="0" borderId="0" xfId="0" applyFont="1" applyAlignment="1">
      <alignment horizontal="center"/>
    </xf>
    <xf numFmtId="46" fontId="9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10" fillId="0" borderId="0" xfId="0" applyFont="1"/>
    <xf numFmtId="0" fontId="93" fillId="3" borderId="0" xfId="0" applyFont="1" applyFill="1" applyAlignment="1">
      <alignment horizontal="center"/>
    </xf>
    <xf numFmtId="0" fontId="95" fillId="0" borderId="0" xfId="0" applyFont="1"/>
    <xf numFmtId="0" fontId="95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59" fillId="9" borderId="137" xfId="0" applyFont="1" applyFill="1" applyBorder="1" applyAlignment="1">
      <alignment horizontal="right" vertical="center" wrapText="1"/>
    </xf>
    <xf numFmtId="0" fontId="159" fillId="9" borderId="139" xfId="0" applyFont="1" applyFill="1" applyBorder="1" applyAlignment="1">
      <alignment horizontal="left" vertical="center" wrapText="1"/>
    </xf>
    <xf numFmtId="165" fontId="159" fillId="0" borderId="42" xfId="0" applyNumberFormat="1" applyFont="1" applyBorder="1" applyAlignment="1">
      <alignment horizontal="center" vertical="center" wrapText="1"/>
    </xf>
    <xf numFmtId="0" fontId="156" fillId="0" borderId="42" xfId="0" applyFont="1" applyBorder="1" applyAlignment="1">
      <alignment horizontal="center" vertical="center"/>
    </xf>
    <xf numFmtId="0" fontId="159" fillId="9" borderId="140" xfId="0" applyFont="1" applyFill="1" applyBorder="1" applyAlignment="1">
      <alignment horizontal="right" vertical="center"/>
    </xf>
    <xf numFmtId="0" fontId="159" fillId="9" borderId="141" xfId="0" applyFont="1" applyFill="1" applyBorder="1" applyAlignment="1">
      <alignment horizontal="center" vertical="center"/>
    </xf>
    <xf numFmtId="0" fontId="159" fillId="9" borderId="142" xfId="0" applyFont="1" applyFill="1" applyBorder="1" applyAlignment="1">
      <alignment vertical="center" wrapText="1"/>
    </xf>
    <xf numFmtId="165" fontId="157" fillId="37" borderId="42" xfId="0" applyNumberFormat="1" applyFont="1" applyFill="1" applyBorder="1" applyAlignment="1">
      <alignment horizontal="center" vertical="center" wrapText="1"/>
    </xf>
    <xf numFmtId="164" fontId="159" fillId="0" borderId="42" xfId="0" applyNumberFormat="1" applyFont="1" applyBorder="1" applyAlignment="1">
      <alignment horizontal="center" vertical="center" wrapText="1"/>
    </xf>
    <xf numFmtId="1" fontId="159" fillId="0" borderId="42" xfId="0" applyNumberFormat="1" applyFont="1" applyBorder="1" applyAlignment="1">
      <alignment horizontal="center" vertical="center" wrapText="1"/>
    </xf>
    <xf numFmtId="20" fontId="159" fillId="0" borderId="42" xfId="0" applyNumberFormat="1" applyFont="1" applyBorder="1" applyAlignment="1">
      <alignment horizontal="center" vertical="center" wrapText="1"/>
    </xf>
    <xf numFmtId="0" fontId="160" fillId="3" borderId="42" xfId="0" applyFont="1" applyFill="1" applyBorder="1" applyAlignment="1">
      <alignment horizontal="center" vertical="center"/>
    </xf>
    <xf numFmtId="165" fontId="159" fillId="37" borderId="42" xfId="0" applyNumberFormat="1" applyFont="1" applyFill="1" applyBorder="1" applyAlignment="1">
      <alignment horizontal="center" vertical="center" wrapText="1"/>
    </xf>
    <xf numFmtId="20" fontId="159" fillId="3" borderId="42" xfId="0" applyNumberFormat="1" applyFont="1" applyFill="1" applyBorder="1" applyAlignment="1">
      <alignment horizontal="center" vertical="center" wrapText="1"/>
    </xf>
    <xf numFmtId="0" fontId="157" fillId="0" borderId="42" xfId="0" applyFont="1" applyBorder="1" applyAlignment="1">
      <alignment horizontal="center" vertical="center" wrapText="1"/>
    </xf>
    <xf numFmtId="0" fontId="157" fillId="13" borderId="42" xfId="0" applyFont="1" applyFill="1" applyBorder="1" applyAlignment="1">
      <alignment horizontal="center"/>
    </xf>
    <xf numFmtId="0" fontId="161" fillId="13" borderId="42" xfId="0" applyFont="1" applyFill="1" applyBorder="1" applyAlignment="1">
      <alignment horizontal="center"/>
    </xf>
    <xf numFmtId="167" fontId="161" fillId="13" borderId="42" xfId="0" applyNumberFormat="1" applyFont="1" applyFill="1" applyBorder="1" applyAlignment="1">
      <alignment horizontal="center"/>
    </xf>
    <xf numFmtId="0" fontId="157" fillId="9" borderId="137" xfId="0" applyFont="1" applyFill="1" applyBorder="1" applyAlignment="1">
      <alignment horizontal="right" vertical="top"/>
    </xf>
    <xf numFmtId="0" fontId="171" fillId="3" borderId="43" xfId="0" applyFont="1" applyFill="1" applyBorder="1" applyAlignment="1">
      <alignment horizontal="center" vertical="center"/>
    </xf>
    <xf numFmtId="0" fontId="172" fillId="0" borderId="40" xfId="0" applyFont="1" applyBorder="1" applyAlignment="1">
      <alignment horizontal="center" vertical="center" wrapText="1"/>
    </xf>
    <xf numFmtId="0" fontId="158" fillId="0" borderId="0" xfId="0" applyFont="1"/>
    <xf numFmtId="0" fontId="159" fillId="9" borderId="137" xfId="0" applyFont="1" applyFill="1" applyBorder="1" applyAlignment="1">
      <alignment horizontal="right" vertical="center"/>
    </xf>
    <xf numFmtId="0" fontId="67" fillId="3" borderId="191" xfId="0" applyFont="1" applyFill="1" applyBorder="1"/>
    <xf numFmtId="0" fontId="173" fillId="3" borderId="42" xfId="0" applyFont="1" applyFill="1" applyBorder="1" applyAlignment="1">
      <alignment horizontal="center" vertical="center" wrapText="1"/>
    </xf>
    <xf numFmtId="0" fontId="174" fillId="3" borderId="0" xfId="0" applyFont="1" applyFill="1" applyAlignment="1">
      <alignment horizontal="center" vertical="center" wrapText="1"/>
    </xf>
    <xf numFmtId="0" fontId="159" fillId="9" borderId="148" xfId="0" applyFont="1" applyFill="1" applyBorder="1" applyAlignment="1">
      <alignment horizontal="right" vertical="center"/>
    </xf>
    <xf numFmtId="20" fontId="157" fillId="3" borderId="43" xfId="0" applyNumberFormat="1" applyFont="1" applyFill="1" applyBorder="1" applyAlignment="1">
      <alignment horizontal="center" vertical="center" wrapText="1"/>
    </xf>
    <xf numFmtId="20" fontId="93" fillId="0" borderId="44" xfId="0" applyNumberFormat="1" applyFont="1" applyBorder="1" applyAlignment="1">
      <alignment horizontal="center" vertical="center" wrapText="1"/>
    </xf>
    <xf numFmtId="0" fontId="159" fillId="9" borderId="149" xfId="0" applyFont="1" applyFill="1" applyBorder="1" applyAlignment="1">
      <alignment horizontal="center" vertical="center"/>
    </xf>
    <xf numFmtId="0" fontId="158" fillId="9" borderId="0" xfId="0" applyFont="1" applyFill="1"/>
    <xf numFmtId="1" fontId="157" fillId="3" borderId="43" xfId="0" applyNumberFormat="1" applyFont="1" applyFill="1" applyBorder="1" applyAlignment="1">
      <alignment horizontal="center" vertical="center" wrapText="1"/>
    </xf>
    <xf numFmtId="0" fontId="156" fillId="0" borderId="41" xfId="0" applyFont="1" applyBorder="1" applyAlignment="1">
      <alignment horizontal="center" vertical="center"/>
    </xf>
    <xf numFmtId="20" fontId="175" fillId="0" borderId="42" xfId="0" applyNumberFormat="1" applyFont="1" applyBorder="1" applyAlignment="1">
      <alignment horizontal="center" vertical="center" wrapText="1"/>
    </xf>
    <xf numFmtId="20" fontId="176" fillId="0" borderId="0" xfId="0" applyNumberFormat="1" applyFont="1" applyAlignment="1">
      <alignment horizontal="center" vertical="center" wrapText="1"/>
    </xf>
    <xf numFmtId="2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9" fillId="0" borderId="0" xfId="0" applyFont="1" applyAlignment="1">
      <alignment horizontal="left" vertical="center"/>
    </xf>
    <xf numFmtId="0" fontId="93" fillId="3" borderId="0" xfId="0" applyFont="1" applyFill="1"/>
    <xf numFmtId="0" fontId="93" fillId="3" borderId="0" xfId="0" applyFont="1" applyFill="1" applyAlignment="1">
      <alignment horizontal="center" vertical="center" wrapText="1"/>
    </xf>
    <xf numFmtId="20" fontId="93" fillId="0" borderId="0" xfId="0" applyNumberFormat="1" applyFont="1" applyAlignment="1">
      <alignment horizontal="center" vertical="center" wrapText="1"/>
    </xf>
    <xf numFmtId="0" fontId="154" fillId="0" borderId="0" xfId="0" applyFont="1" applyAlignment="1">
      <alignment horizontal="center" vertical="center"/>
    </xf>
    <xf numFmtId="0" fontId="43" fillId="3" borderId="0" xfId="0" applyFont="1" applyFill="1"/>
    <xf numFmtId="0" fontId="43" fillId="0" borderId="0" xfId="0" applyFont="1" applyAlignment="1">
      <alignment horizontal="center" vertical="center"/>
    </xf>
    <xf numFmtId="0" fontId="93" fillId="46" borderId="43" xfId="0" applyFont="1" applyFill="1" applyBorder="1" applyAlignment="1">
      <alignment horizontal="center" vertical="center"/>
    </xf>
    <xf numFmtId="0" fontId="95" fillId="46" borderId="43" xfId="0" applyFont="1" applyFill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16" fontId="43" fillId="0" borderId="43" xfId="0" applyNumberFormat="1" applyFont="1" applyBorder="1" applyAlignment="1">
      <alignment horizontal="center" vertical="center" wrapText="1"/>
    </xf>
    <xf numFmtId="170" fontId="43" fillId="0" borderId="43" xfId="0" applyNumberFormat="1" applyFont="1" applyBorder="1" applyAlignment="1">
      <alignment horizontal="center" vertical="center" wrapText="1"/>
    </xf>
    <xf numFmtId="20" fontId="43" fillId="0" borderId="43" xfId="0" applyNumberFormat="1" applyFont="1" applyBorder="1" applyAlignment="1">
      <alignment horizontal="center" vertical="center" wrapText="1"/>
    </xf>
    <xf numFmtId="170" fontId="43" fillId="0" borderId="31" xfId="0" applyNumberFormat="1" applyFont="1" applyBorder="1" applyAlignment="1">
      <alignment horizontal="center" vertical="center" wrapText="1"/>
    </xf>
    <xf numFmtId="170" fontId="43" fillId="0" borderId="41" xfId="0" applyNumberFormat="1" applyFont="1" applyBorder="1" applyAlignment="1">
      <alignment horizontal="center" vertical="center" wrapText="1"/>
    </xf>
    <xf numFmtId="170" fontId="43" fillId="0" borderId="33" xfId="0" applyNumberFormat="1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16" fontId="43" fillId="0" borderId="41" xfId="0" applyNumberFormat="1" applyFont="1" applyBorder="1" applyAlignment="1">
      <alignment horizontal="center" vertical="center" wrapText="1"/>
    </xf>
    <xf numFmtId="170" fontId="43" fillId="0" borderId="34" xfId="0" applyNumberFormat="1" applyFont="1" applyBorder="1" applyAlignment="1">
      <alignment horizontal="center" vertical="center" wrapText="1"/>
    </xf>
    <xf numFmtId="170" fontId="43" fillId="0" borderId="36" xfId="0" applyNumberFormat="1" applyFont="1" applyBorder="1" applyAlignment="1">
      <alignment horizontal="center" vertical="center" wrapText="1"/>
    </xf>
    <xf numFmtId="20" fontId="43" fillId="0" borderId="4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77" fillId="0" borderId="0" xfId="0" applyFont="1" applyAlignment="1">
      <alignment horizontal="center" vertical="center" wrapText="1"/>
    </xf>
    <xf numFmtId="170" fontId="43" fillId="0" borderId="0" xfId="0" applyNumberFormat="1" applyFont="1" applyAlignment="1">
      <alignment horizontal="center" vertical="center" wrapText="1"/>
    </xf>
    <xf numFmtId="0" fontId="114" fillId="30" borderId="0" xfId="0" applyFont="1" applyFill="1" applyAlignment="1">
      <alignment horizontal="center" vertical="center"/>
    </xf>
    <xf numFmtId="0" fontId="114" fillId="30" borderId="0" xfId="0" applyFont="1" applyFill="1"/>
    <xf numFmtId="0" fontId="44" fillId="30" borderId="0" xfId="0" applyFont="1" applyFill="1"/>
    <xf numFmtId="0" fontId="114" fillId="0" borderId="0" xfId="0" applyFont="1" applyAlignment="1">
      <alignment horizontal="center" vertical="center"/>
    </xf>
    <xf numFmtId="0" fontId="114" fillId="0" borderId="0" xfId="0" applyFont="1"/>
    <xf numFmtId="0" fontId="96" fillId="30" borderId="43" xfId="0" applyFont="1" applyFill="1" applyBorder="1" applyAlignment="1">
      <alignment horizontal="center" vertical="center" wrapText="1"/>
    </xf>
    <xf numFmtId="0" fontId="101" fillId="30" borderId="43" xfId="0" applyFont="1" applyFill="1" applyBorder="1" applyAlignment="1">
      <alignment horizontal="center" vertical="center" wrapText="1"/>
    </xf>
    <xf numFmtId="16" fontId="85" fillId="0" borderId="41" xfId="0" applyNumberFormat="1" applyFont="1" applyBorder="1" applyAlignment="1">
      <alignment horizontal="center" vertical="center" textRotation="90" wrapText="1"/>
    </xf>
    <xf numFmtId="0" fontId="85" fillId="0" borderId="41" xfId="0" applyFont="1" applyBorder="1" applyAlignment="1">
      <alignment horizontal="center" vertical="center" wrapText="1"/>
    </xf>
    <xf numFmtId="0" fontId="179" fillId="23" borderId="41" xfId="0" applyFont="1" applyFill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20" fontId="145" fillId="23" borderId="41" xfId="0" applyNumberFormat="1" applyFont="1" applyFill="1" applyBorder="1" applyAlignment="1">
      <alignment horizontal="center" vertical="center" wrapText="1"/>
    </xf>
    <xf numFmtId="0" fontId="145" fillId="23" borderId="43" xfId="0" applyFont="1" applyFill="1" applyBorder="1" applyAlignment="1">
      <alignment horizontal="center" vertical="center" wrapText="1"/>
    </xf>
    <xf numFmtId="20" fontId="83" fillId="0" borderId="43" xfId="0" applyNumberFormat="1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23" borderId="43" xfId="0" applyFont="1" applyFill="1" applyBorder="1" applyAlignment="1">
      <alignment horizontal="center" vertical="center"/>
    </xf>
    <xf numFmtId="20" fontId="145" fillId="23" borderId="43" xfId="0" applyNumberFormat="1" applyFont="1" applyFill="1" applyBorder="1" applyAlignment="1">
      <alignment horizontal="center" vertical="center" wrapText="1"/>
    </xf>
    <xf numFmtId="20" fontId="85" fillId="0" borderId="43" xfId="0" applyNumberFormat="1" applyFont="1" applyBorder="1" applyAlignment="1">
      <alignment horizontal="center" vertical="center" wrapText="1"/>
    </xf>
    <xf numFmtId="170" fontId="83" fillId="0" borderId="43" xfId="0" applyNumberFormat="1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179" fillId="23" borderId="44" xfId="0" applyFont="1" applyFill="1" applyBorder="1" applyAlignment="1">
      <alignment horizontal="center" vertical="center" wrapText="1"/>
    </xf>
    <xf numFmtId="20" fontId="145" fillId="23" borderId="44" xfId="0" applyNumberFormat="1" applyFont="1" applyFill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/>
    </xf>
    <xf numFmtId="20" fontId="83" fillId="0" borderId="43" xfId="0" applyNumberFormat="1" applyFont="1" applyBorder="1" applyAlignment="1">
      <alignment horizontal="center" vertical="center"/>
    </xf>
    <xf numFmtId="0" fontId="83" fillId="0" borderId="0" xfId="0" applyFont="1" applyAlignment="1">
      <alignment vertical="center" wrapText="1"/>
    </xf>
    <xf numFmtId="0" fontId="179" fillId="23" borderId="42" xfId="0" applyFont="1" applyFill="1" applyBorder="1" applyAlignment="1">
      <alignment horizontal="center" vertical="center" wrapText="1"/>
    </xf>
    <xf numFmtId="20" fontId="145" fillId="23" borderId="42" xfId="0" applyNumberFormat="1" applyFont="1" applyFill="1" applyBorder="1" applyAlignment="1">
      <alignment horizontal="center" vertical="center" wrapText="1"/>
    </xf>
    <xf numFmtId="170" fontId="83" fillId="3" borderId="43" xfId="0" applyNumberFormat="1" applyFont="1" applyFill="1" applyBorder="1" applyAlignment="1">
      <alignment horizontal="center" vertical="center" wrapText="1"/>
    </xf>
    <xf numFmtId="0" fontId="180" fillId="0" borderId="0" xfId="0" applyFont="1"/>
    <xf numFmtId="0" fontId="78" fillId="0" borderId="0" xfId="0" applyFont="1"/>
    <xf numFmtId="0" fontId="83" fillId="49" borderId="43" xfId="0" applyFont="1" applyFill="1" applyBorder="1" applyAlignment="1">
      <alignment horizontal="center" vertical="center" wrapText="1"/>
    </xf>
    <xf numFmtId="20" fontId="83" fillId="49" borderId="43" xfId="0" applyNumberFormat="1" applyFont="1" applyFill="1" applyBorder="1" applyAlignment="1">
      <alignment horizontal="center" vertical="center" wrapText="1"/>
    </xf>
    <xf numFmtId="20" fontId="83" fillId="49" borderId="43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99" fillId="0" borderId="43" xfId="0" applyFont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170" fontId="94" fillId="0" borderId="43" xfId="0" applyNumberFormat="1" applyFont="1" applyBorder="1" applyAlignment="1">
      <alignment horizontal="center" vertical="center" wrapText="1"/>
    </xf>
    <xf numFmtId="170" fontId="94" fillId="3" borderId="43" xfId="0" applyNumberFormat="1" applyFont="1" applyFill="1" applyBorder="1" applyAlignment="1">
      <alignment horizontal="center" vertical="center" wrapText="1"/>
    </xf>
    <xf numFmtId="20" fontId="96" fillId="3" borderId="43" xfId="0" applyNumberFormat="1" applyFont="1" applyFill="1" applyBorder="1" applyAlignment="1">
      <alignment horizontal="center" vertical="center" wrapText="1"/>
    </xf>
    <xf numFmtId="0" fontId="131" fillId="0" borderId="0" xfId="0" applyFont="1"/>
    <xf numFmtId="0" fontId="96" fillId="51" borderId="197" xfId="0" applyFont="1" applyFill="1" applyBorder="1" applyAlignment="1">
      <alignment horizontal="center" vertical="center" wrapText="1"/>
    </xf>
    <xf numFmtId="0" fontId="96" fillId="51" borderId="198" xfId="0" applyFont="1" applyFill="1" applyBorder="1" applyAlignment="1">
      <alignment horizontal="center" vertical="center" wrapText="1"/>
    </xf>
    <xf numFmtId="0" fontId="96" fillId="0" borderId="199" xfId="0" applyFont="1" applyBorder="1" applyAlignment="1">
      <alignment horizontal="center" vertical="center" wrapText="1"/>
    </xf>
    <xf numFmtId="0" fontId="96" fillId="51" borderId="200" xfId="0" applyFont="1" applyFill="1" applyBorder="1" applyAlignment="1">
      <alignment horizontal="center" vertical="center" wrapText="1"/>
    </xf>
    <xf numFmtId="0" fontId="96" fillId="51" borderId="201" xfId="0" applyFont="1" applyFill="1" applyBorder="1" applyAlignment="1">
      <alignment horizontal="center" vertical="center" wrapText="1"/>
    </xf>
    <xf numFmtId="0" fontId="94" fillId="23" borderId="99" xfId="0" applyFont="1" applyFill="1" applyBorder="1" applyAlignment="1">
      <alignment horizontal="center" vertical="center" wrapText="1"/>
    </xf>
    <xf numFmtId="0" fontId="94" fillId="23" borderId="108" xfId="0" applyFont="1" applyFill="1" applyBorder="1" applyAlignment="1">
      <alignment horizontal="center" vertical="center" wrapText="1"/>
    </xf>
    <xf numFmtId="0" fontId="94" fillId="23" borderId="203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23" borderId="100" xfId="0" applyFont="1" applyFill="1" applyBorder="1" applyAlignment="1">
      <alignment horizontal="center" vertical="center" wrapText="1"/>
    </xf>
    <xf numFmtId="165" fontId="94" fillId="23" borderId="99" xfId="0" applyNumberFormat="1" applyFont="1" applyFill="1" applyBorder="1" applyAlignment="1">
      <alignment horizontal="center" vertical="center" wrapText="1"/>
    </xf>
    <xf numFmtId="20" fontId="94" fillId="23" borderId="99" xfId="0" applyNumberFormat="1" applyFont="1" applyFill="1" applyBorder="1" applyAlignment="1">
      <alignment horizontal="center" vertical="center" wrapText="1"/>
    </xf>
    <xf numFmtId="170" fontId="94" fillId="23" borderId="204" xfId="0" applyNumberFormat="1" applyFont="1" applyFill="1" applyBorder="1" applyAlignment="1">
      <alignment horizontal="center" vertical="center" wrapText="1"/>
    </xf>
    <xf numFmtId="0" fontId="96" fillId="0" borderId="99" xfId="0" applyFont="1" applyBorder="1" applyAlignment="1">
      <alignment horizontal="center" vertical="center" wrapText="1"/>
    </xf>
    <xf numFmtId="0" fontId="96" fillId="0" borderId="203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 wrapText="1"/>
    </xf>
    <xf numFmtId="0" fontId="96" fillId="0" borderId="103" xfId="0" applyFont="1" applyBorder="1" applyAlignment="1">
      <alignment horizontal="center" vertical="center" wrapText="1"/>
    </xf>
    <xf numFmtId="0" fontId="96" fillId="0" borderId="108" xfId="0" applyFont="1" applyBorder="1" applyAlignment="1">
      <alignment horizontal="center" vertical="center" wrapText="1"/>
    </xf>
    <xf numFmtId="165" fontId="95" fillId="0" borderId="108" xfId="0" applyNumberFormat="1" applyFont="1" applyBorder="1" applyAlignment="1">
      <alignment horizontal="center" vertical="center" wrapText="1"/>
    </xf>
    <xf numFmtId="170" fontId="96" fillId="0" borderId="206" xfId="0" applyNumberFormat="1" applyFont="1" applyBorder="1" applyAlignment="1">
      <alignment horizontal="center" vertical="center" wrapText="1"/>
    </xf>
    <xf numFmtId="0" fontId="94" fillId="23" borderId="39" xfId="0" applyFont="1" applyFill="1" applyBorder="1" applyAlignment="1">
      <alignment horizontal="center" vertical="center" wrapText="1"/>
    </xf>
    <xf numFmtId="0" fontId="94" fillId="23" borderId="103" xfId="0" applyFont="1" applyFill="1" applyBorder="1" applyAlignment="1">
      <alignment horizontal="center" vertical="center" wrapText="1"/>
    </xf>
    <xf numFmtId="20" fontId="93" fillId="23" borderId="108" xfId="0" applyNumberFormat="1" applyFont="1" applyFill="1" applyBorder="1" applyAlignment="1">
      <alignment horizontal="center" vertical="center" wrapText="1"/>
    </xf>
    <xf numFmtId="170" fontId="94" fillId="23" borderId="206" xfId="0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 wrapText="1"/>
    </xf>
    <xf numFmtId="0" fontId="96" fillId="0" borderId="207" xfId="0" applyFont="1" applyBorder="1" applyAlignment="1">
      <alignment horizontal="center" vertical="center" wrapText="1"/>
    </xf>
    <xf numFmtId="0" fontId="96" fillId="0" borderId="118" xfId="0" applyFont="1" applyBorder="1" applyAlignment="1">
      <alignment horizontal="center" vertical="center" wrapText="1"/>
    </xf>
    <xf numFmtId="0" fontId="96" fillId="0" borderId="208" xfId="0" applyFont="1" applyBorder="1" applyAlignment="1">
      <alignment horizontal="center" vertical="center" wrapText="1"/>
    </xf>
    <xf numFmtId="20" fontId="95" fillId="0" borderId="208" xfId="0" applyNumberFormat="1" applyFont="1" applyBorder="1" applyAlignment="1">
      <alignment horizontal="center" vertical="center" wrapText="1"/>
    </xf>
    <xf numFmtId="20" fontId="96" fillId="0" borderId="99" xfId="0" applyNumberFormat="1" applyFont="1" applyBorder="1" applyAlignment="1">
      <alignment horizontal="center" vertical="center" wrapText="1"/>
    </xf>
    <xf numFmtId="170" fontId="96" fillId="0" borderId="209" xfId="0" applyNumberFormat="1" applyFont="1" applyBorder="1" applyAlignment="1">
      <alignment horizontal="center" vertical="center" wrapText="1"/>
    </xf>
    <xf numFmtId="0" fontId="94" fillId="23" borderId="208" xfId="0" applyFont="1" applyFill="1" applyBorder="1" applyAlignment="1">
      <alignment horizontal="center" vertical="center" wrapText="1"/>
    </xf>
    <xf numFmtId="0" fontId="94" fillId="23" borderId="207" xfId="0" applyFont="1" applyFill="1" applyBorder="1" applyAlignment="1">
      <alignment horizontal="center" vertical="center" wrapText="1"/>
    </xf>
    <xf numFmtId="0" fontId="94" fillId="23" borderId="118" xfId="0" applyFont="1" applyFill="1" applyBorder="1" applyAlignment="1">
      <alignment horizontal="center" vertical="center" wrapText="1"/>
    </xf>
    <xf numFmtId="20" fontId="93" fillId="23" borderId="208" xfId="0" applyNumberFormat="1" applyFont="1" applyFill="1" applyBorder="1" applyAlignment="1">
      <alignment horizontal="center" vertical="center" wrapText="1"/>
    </xf>
    <xf numFmtId="170" fontId="94" fillId="23" borderId="209" xfId="0" applyNumberFormat="1" applyFont="1" applyFill="1" applyBorder="1" applyAlignment="1">
      <alignment horizontal="center" vertical="center" wrapText="1"/>
    </xf>
    <xf numFmtId="0" fontId="94" fillId="23" borderId="48" xfId="0" applyFont="1" applyFill="1" applyBorder="1" applyAlignment="1">
      <alignment horizontal="center" vertical="center" wrapText="1"/>
    </xf>
    <xf numFmtId="0" fontId="93" fillId="23" borderId="103" xfId="0" applyFont="1" applyFill="1" applyBorder="1" applyAlignment="1">
      <alignment horizontal="center" vertical="center" wrapText="1"/>
    </xf>
    <xf numFmtId="0" fontId="93" fillId="23" borderId="108" xfId="0" applyFont="1" applyFill="1" applyBorder="1" applyAlignment="1">
      <alignment horizontal="center" vertical="center" wrapText="1"/>
    </xf>
    <xf numFmtId="165" fontId="93" fillId="23" borderId="108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5" fillId="0" borderId="100" xfId="0" applyFont="1" applyBorder="1" applyAlignment="1">
      <alignment horizontal="center" vertical="center" wrapText="1"/>
    </xf>
    <xf numFmtId="0" fontId="95" fillId="0" borderId="99" xfId="0" applyFont="1" applyBorder="1" applyAlignment="1">
      <alignment horizontal="center" vertical="center" wrapText="1"/>
    </xf>
    <xf numFmtId="20" fontId="95" fillId="0" borderId="99" xfId="0" applyNumberFormat="1" applyFont="1" applyBorder="1" applyAlignment="1">
      <alignment horizontal="center" vertical="center" wrapText="1"/>
    </xf>
    <xf numFmtId="170" fontId="96" fillId="0" borderId="204" xfId="0" applyNumberFormat="1" applyFont="1" applyBorder="1" applyAlignment="1">
      <alignment horizontal="center" vertical="center" wrapText="1"/>
    </xf>
    <xf numFmtId="0" fontId="96" fillId="23" borderId="21" xfId="0" applyFont="1" applyFill="1" applyBorder="1" applyAlignment="1">
      <alignment horizontal="center" vertical="center" wrapText="1"/>
    </xf>
    <xf numFmtId="0" fontId="96" fillId="0" borderId="69" xfId="0" applyFont="1" applyBorder="1" applyAlignment="1">
      <alignment horizontal="center" vertical="center" wrapText="1"/>
    </xf>
    <xf numFmtId="0" fontId="95" fillId="0" borderId="118" xfId="0" applyFont="1" applyBorder="1" applyAlignment="1">
      <alignment horizontal="center" vertical="center" wrapText="1"/>
    </xf>
    <xf numFmtId="0" fontId="95" fillId="0" borderId="208" xfId="0" applyFont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1" fillId="0" borderId="21" xfId="0" applyFont="1" applyBorder="1" applyAlignment="1">
      <alignment wrapText="1"/>
    </xf>
    <xf numFmtId="0" fontId="93" fillId="23" borderId="60" xfId="0" applyFont="1" applyFill="1" applyBorder="1" applyAlignment="1">
      <alignment horizontal="center" vertical="center" wrapText="1"/>
    </xf>
    <xf numFmtId="0" fontId="93" fillId="23" borderId="214" xfId="0" applyFont="1" applyFill="1" applyBorder="1" applyAlignment="1">
      <alignment horizontal="center" vertical="center" wrapText="1"/>
    </xf>
    <xf numFmtId="20" fontId="93" fillId="23" borderId="214" xfId="0" applyNumberFormat="1" applyFont="1" applyFill="1" applyBorder="1" applyAlignment="1">
      <alignment horizontal="center" vertical="center" wrapText="1"/>
    </xf>
    <xf numFmtId="20" fontId="94" fillId="23" borderId="214" xfId="0" applyNumberFormat="1" applyFont="1" applyFill="1" applyBorder="1" applyAlignment="1">
      <alignment horizontal="center" vertical="center" wrapText="1"/>
    </xf>
    <xf numFmtId="170" fontId="94" fillId="23" borderId="215" xfId="0" applyNumberFormat="1" applyFont="1" applyFill="1" applyBorder="1" applyAlignment="1">
      <alignment horizontal="center" vertical="center" wrapText="1"/>
    </xf>
    <xf numFmtId="0" fontId="96" fillId="0" borderId="48" xfId="0" applyFont="1" applyBorder="1" applyAlignment="1">
      <alignment horizontal="center" vertical="center" wrapText="1"/>
    </xf>
    <xf numFmtId="0" fontId="182" fillId="0" borderId="21" xfId="0" applyFont="1" applyBorder="1" applyAlignment="1">
      <alignment wrapText="1"/>
    </xf>
    <xf numFmtId="0" fontId="95" fillId="0" borderId="103" xfId="0" applyFont="1" applyBorder="1" applyAlignment="1">
      <alignment horizontal="center" vertical="center" wrapText="1"/>
    </xf>
    <xf numFmtId="0" fontId="95" fillId="0" borderId="108" xfId="0" applyFont="1" applyBorder="1" applyAlignment="1">
      <alignment horizontal="center" vertical="center" wrapText="1"/>
    </xf>
    <xf numFmtId="20" fontId="95" fillId="0" borderId="108" xfId="0" applyNumberFormat="1" applyFont="1" applyBorder="1" applyAlignment="1">
      <alignment horizontal="center" vertical="center" wrapText="1"/>
    </xf>
    <xf numFmtId="20" fontId="96" fillId="0" borderId="108" xfId="0" applyNumberFormat="1" applyFont="1" applyBorder="1" applyAlignment="1">
      <alignment horizontal="center" vertical="center" wrapText="1"/>
    </xf>
    <xf numFmtId="20" fontId="94" fillId="23" borderId="108" xfId="0" applyNumberFormat="1" applyFont="1" applyFill="1" applyBorder="1" applyAlignment="1">
      <alignment horizontal="center" vertical="center" wrapText="1"/>
    </xf>
    <xf numFmtId="0" fontId="94" fillId="23" borderId="214" xfId="0" applyFont="1" applyFill="1" applyBorder="1" applyAlignment="1">
      <alignment horizontal="center" vertical="center" wrapText="1"/>
    </xf>
    <xf numFmtId="0" fontId="94" fillId="23" borderId="152" xfId="0" applyFont="1" applyFill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20" fontId="94" fillId="23" borderId="215" xfId="0" applyNumberFormat="1" applyFont="1" applyFill="1" applyBorder="1" applyAlignment="1">
      <alignment horizontal="center" vertical="center" wrapText="1"/>
    </xf>
    <xf numFmtId="0" fontId="96" fillId="23" borderId="217" xfId="0" applyFont="1" applyFill="1" applyBorder="1" applyAlignment="1">
      <alignment horizontal="center" vertical="center" wrapText="1"/>
    </xf>
    <xf numFmtId="0" fontId="94" fillId="23" borderId="217" xfId="0" applyFont="1" applyFill="1" applyBorder="1" applyAlignment="1">
      <alignment horizontal="center" vertical="center" wrapText="1"/>
    </xf>
    <xf numFmtId="0" fontId="94" fillId="23" borderId="218" xfId="0" applyFont="1" applyFill="1" applyBorder="1" applyAlignment="1">
      <alignment horizontal="center" vertical="center" wrapText="1"/>
    </xf>
    <xf numFmtId="0" fontId="96" fillId="23" borderId="219" xfId="0" applyFont="1" applyFill="1" applyBorder="1" applyAlignment="1">
      <alignment horizontal="center" vertical="center" wrapText="1"/>
    </xf>
    <xf numFmtId="0" fontId="93" fillId="23" borderId="220" xfId="0" applyFont="1" applyFill="1" applyBorder="1" applyAlignment="1">
      <alignment horizontal="center" vertical="center" wrapText="1"/>
    </xf>
    <xf numFmtId="0" fontId="93" fillId="23" borderId="217" xfId="0" applyFont="1" applyFill="1" applyBorder="1" applyAlignment="1">
      <alignment horizontal="center" vertical="center" wrapText="1"/>
    </xf>
    <xf numFmtId="20" fontId="93" fillId="23" borderId="217" xfId="0" applyNumberFormat="1" applyFont="1" applyFill="1" applyBorder="1" applyAlignment="1">
      <alignment horizontal="center" vertical="center" wrapText="1"/>
    </xf>
    <xf numFmtId="165" fontId="94" fillId="23" borderId="217" xfId="0" applyNumberFormat="1" applyFont="1" applyFill="1" applyBorder="1" applyAlignment="1">
      <alignment horizontal="center" vertical="center" wrapText="1"/>
    </xf>
    <xf numFmtId="170" fontId="94" fillId="23" borderId="221" xfId="0" applyNumberFormat="1" applyFont="1" applyFill="1" applyBorder="1" applyAlignment="1">
      <alignment horizontal="center" vertical="center" wrapText="1"/>
    </xf>
    <xf numFmtId="0" fontId="183" fillId="0" borderId="0" xfId="0" applyFont="1"/>
    <xf numFmtId="0" fontId="183" fillId="0" borderId="0" xfId="0" applyFont="1" applyAlignment="1">
      <alignment horizontal="center" vertical="center"/>
    </xf>
    <xf numFmtId="0" fontId="183" fillId="0" borderId="0" xfId="0" applyFont="1" applyAlignment="1">
      <alignment horizontal="center"/>
    </xf>
    <xf numFmtId="0" fontId="183" fillId="30" borderId="137" xfId="0" applyFont="1" applyFill="1" applyBorder="1" applyAlignment="1">
      <alignment horizontal="center"/>
    </xf>
    <xf numFmtId="0" fontId="183" fillId="53" borderId="138" xfId="0" applyFont="1" applyFill="1" applyBorder="1" applyAlignment="1">
      <alignment horizontal="center" vertical="center"/>
    </xf>
    <xf numFmtId="0" fontId="183" fillId="53" borderId="138" xfId="0" applyFont="1" applyFill="1" applyBorder="1" applyAlignment="1">
      <alignment horizontal="center" vertical="center" wrapText="1"/>
    </xf>
    <xf numFmtId="170" fontId="183" fillId="53" borderId="138" xfId="0" applyNumberFormat="1" applyFont="1" applyFill="1" applyBorder="1" applyAlignment="1">
      <alignment horizontal="center" vertical="center" wrapText="1"/>
    </xf>
    <xf numFmtId="0" fontId="183" fillId="53" borderId="139" xfId="0" applyFont="1" applyFill="1" applyBorder="1" applyAlignment="1">
      <alignment horizontal="center" vertical="center" wrapText="1"/>
    </xf>
    <xf numFmtId="0" fontId="183" fillId="46" borderId="43" xfId="0" applyFont="1" applyFill="1" applyBorder="1" applyAlignment="1">
      <alignment horizontal="center" vertical="center"/>
    </xf>
    <xf numFmtId="0" fontId="183" fillId="0" borderId="43" xfId="0" applyFont="1" applyBorder="1" applyAlignment="1">
      <alignment horizontal="center" vertical="center" wrapText="1"/>
    </xf>
    <xf numFmtId="170" fontId="183" fillId="0" borderId="43" xfId="0" applyNumberFormat="1" applyFont="1" applyBorder="1" applyAlignment="1">
      <alignment horizontal="center" vertical="center" wrapText="1"/>
    </xf>
    <xf numFmtId="170" fontId="183" fillId="0" borderId="43" xfId="0" applyNumberFormat="1" applyFont="1" applyBorder="1" applyAlignment="1">
      <alignment horizontal="center" vertical="center"/>
    </xf>
    <xf numFmtId="20" fontId="183" fillId="0" borderId="43" xfId="0" applyNumberFormat="1" applyFont="1" applyBorder="1" applyAlignment="1">
      <alignment horizontal="center" vertical="center"/>
    </xf>
    <xf numFmtId="0" fontId="183" fillId="13" borderId="43" xfId="0" applyFont="1" applyFill="1" applyBorder="1" applyAlignment="1">
      <alignment horizontal="center" vertical="center" wrapText="1"/>
    </xf>
    <xf numFmtId="170" fontId="183" fillId="13" borderId="43" xfId="0" applyNumberFormat="1" applyFont="1" applyFill="1" applyBorder="1" applyAlignment="1">
      <alignment horizontal="center" vertical="center" wrapText="1"/>
    </xf>
    <xf numFmtId="170" fontId="183" fillId="3" borderId="43" xfId="0" applyNumberFormat="1" applyFont="1" applyFill="1" applyBorder="1" applyAlignment="1">
      <alignment horizontal="center" vertical="center" wrapText="1"/>
    </xf>
    <xf numFmtId="0" fontId="183" fillId="0" borderId="43" xfId="0" applyFont="1" applyBorder="1" applyAlignment="1">
      <alignment horizontal="center" vertical="center"/>
    </xf>
    <xf numFmtId="170" fontId="183" fillId="13" borderId="43" xfId="0" applyNumberFormat="1" applyFont="1" applyFill="1" applyBorder="1" applyAlignment="1">
      <alignment horizontal="center" vertical="center"/>
    </xf>
    <xf numFmtId="0" fontId="183" fillId="13" borderId="43" xfId="0" applyFont="1" applyFill="1" applyBorder="1" applyAlignment="1">
      <alignment horizontal="center" vertical="center"/>
    </xf>
    <xf numFmtId="170" fontId="183" fillId="3" borderId="43" xfId="0" applyNumberFormat="1" applyFont="1" applyFill="1" applyBorder="1" applyAlignment="1">
      <alignment horizontal="center" vertical="center"/>
    </xf>
    <xf numFmtId="0" fontId="183" fillId="3" borderId="43" xfId="0" applyFont="1" applyFill="1" applyBorder="1" applyAlignment="1">
      <alignment horizontal="center" vertical="center"/>
    </xf>
    <xf numFmtId="0" fontId="183" fillId="0" borderId="0" xfId="0" applyFont="1" applyAlignment="1">
      <alignment horizontal="center" vertical="center" wrapText="1"/>
    </xf>
    <xf numFmtId="170" fontId="183" fillId="0" borderId="0" xfId="0" applyNumberFormat="1" applyFont="1" applyAlignment="1">
      <alignment horizontal="center" vertical="center"/>
    </xf>
    <xf numFmtId="0" fontId="183" fillId="0" borderId="0" xfId="0" applyFont="1" applyAlignment="1">
      <alignment horizontal="left" vertical="center" wrapText="1"/>
    </xf>
    <xf numFmtId="0" fontId="183" fillId="0" borderId="0" xfId="0" applyFont="1" applyAlignment="1">
      <alignment horizontal="left" vertical="center"/>
    </xf>
    <xf numFmtId="170" fontId="183" fillId="0" borderId="0" xfId="0" applyNumberFormat="1" applyFont="1" applyAlignment="1">
      <alignment horizontal="center" vertical="center" wrapText="1"/>
    </xf>
    <xf numFmtId="0" fontId="183" fillId="30" borderId="43" xfId="0" applyFont="1" applyFill="1" applyBorder="1" applyAlignment="1">
      <alignment horizontal="center" vertical="center" wrapText="1"/>
    </xf>
    <xf numFmtId="170" fontId="183" fillId="30" borderId="43" xfId="0" applyNumberFormat="1" applyFont="1" applyFill="1" applyBorder="1" applyAlignment="1">
      <alignment horizontal="center" vertical="center"/>
    </xf>
    <xf numFmtId="170" fontId="183" fillId="30" borderId="43" xfId="0" applyNumberFormat="1" applyFont="1" applyFill="1" applyBorder="1" applyAlignment="1">
      <alignment horizontal="center" vertical="center" wrapText="1"/>
    </xf>
    <xf numFmtId="0" fontId="183" fillId="30" borderId="43" xfId="0" applyFont="1" applyFill="1" applyBorder="1" applyAlignment="1">
      <alignment horizontal="center" vertical="center"/>
    </xf>
    <xf numFmtId="0" fontId="183" fillId="3" borderId="43" xfId="0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183" fillId="13" borderId="76" xfId="0" applyFont="1" applyFill="1" applyBorder="1" applyAlignment="1">
      <alignment horizontal="left" vertical="center"/>
    </xf>
    <xf numFmtId="0" fontId="183" fillId="13" borderId="157" xfId="0" applyFont="1" applyFill="1" applyBorder="1" applyAlignment="1">
      <alignment horizontal="center" vertical="center"/>
    </xf>
    <xf numFmtId="0" fontId="183" fillId="13" borderId="98" xfId="0" applyFont="1" applyFill="1" applyBorder="1" applyAlignment="1">
      <alignment horizontal="left" vertical="center"/>
    </xf>
    <xf numFmtId="0" fontId="183" fillId="13" borderId="223" xfId="0" applyFont="1" applyFill="1" applyBorder="1" applyAlignment="1">
      <alignment horizontal="center" vertical="center"/>
    </xf>
    <xf numFmtId="0" fontId="183" fillId="13" borderId="113" xfId="0" applyFont="1" applyFill="1" applyBorder="1"/>
    <xf numFmtId="0" fontId="183" fillId="13" borderId="224" xfId="0" applyFont="1" applyFill="1" applyBorder="1" applyAlignment="1">
      <alignment horizontal="center" vertical="center"/>
    </xf>
    <xf numFmtId="0" fontId="183" fillId="13" borderId="128" xfId="0" applyFont="1" applyFill="1" applyBorder="1"/>
    <xf numFmtId="0" fontId="183" fillId="13" borderId="225" xfId="0" applyFont="1" applyFill="1" applyBorder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0" fontId="131" fillId="0" borderId="0" xfId="0" applyFont="1" applyAlignment="1">
      <alignment horizontal="center"/>
    </xf>
    <xf numFmtId="0" fontId="96" fillId="0" borderId="100" xfId="0" applyFont="1" applyBorder="1" applyAlignment="1">
      <alignment horizontal="center" vertical="center" wrapText="1"/>
    </xf>
    <xf numFmtId="165" fontId="96" fillId="0" borderId="99" xfId="0" applyNumberFormat="1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4" fillId="23" borderId="21" xfId="0" applyFont="1" applyFill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6" fillId="0" borderId="67" xfId="0" applyFont="1" applyBorder="1" applyAlignment="1">
      <alignment horizontal="center" vertical="center" wrapText="1"/>
    </xf>
    <xf numFmtId="0" fontId="94" fillId="23" borderId="69" xfId="0" applyFont="1" applyFill="1" applyBorder="1" applyAlignment="1">
      <alignment horizontal="center" vertical="center" wrapText="1"/>
    </xf>
    <xf numFmtId="0" fontId="94" fillId="23" borderId="109" xfId="0" applyFont="1" applyFill="1" applyBorder="1" applyAlignment="1">
      <alignment horizontal="center" vertical="center" wrapText="1"/>
    </xf>
    <xf numFmtId="0" fontId="93" fillId="23" borderId="118" xfId="0" applyFont="1" applyFill="1" applyBorder="1" applyAlignment="1">
      <alignment horizontal="center" vertical="center" wrapText="1"/>
    </xf>
    <xf numFmtId="0" fontId="93" fillId="23" borderId="208" xfId="0" applyFont="1" applyFill="1" applyBorder="1" applyAlignment="1">
      <alignment horizontal="center" vertical="center" wrapText="1"/>
    </xf>
    <xf numFmtId="170" fontId="94" fillId="23" borderId="226" xfId="0" applyNumberFormat="1" applyFont="1" applyFill="1" applyBorder="1" applyAlignment="1">
      <alignment horizontal="center" vertical="center" wrapText="1"/>
    </xf>
    <xf numFmtId="0" fontId="96" fillId="23" borderId="100" xfId="0" applyFont="1" applyFill="1" applyBorder="1" applyAlignment="1">
      <alignment horizontal="center" vertical="center" wrapText="1"/>
    </xf>
    <xf numFmtId="0" fontId="96" fillId="23" borderId="108" xfId="0" applyFont="1" applyFill="1" applyBorder="1" applyAlignment="1">
      <alignment horizontal="center" vertical="center" wrapText="1"/>
    </xf>
    <xf numFmtId="0" fontId="93" fillId="23" borderId="110" xfId="0" applyFont="1" applyFill="1" applyBorder="1" applyAlignment="1">
      <alignment horizontal="center" vertical="center" wrapText="1"/>
    </xf>
    <xf numFmtId="0" fontId="93" fillId="23" borderId="109" xfId="0" applyFont="1" applyFill="1" applyBorder="1" applyAlignment="1">
      <alignment horizontal="center" vertical="center" wrapText="1"/>
    </xf>
    <xf numFmtId="20" fontId="93" fillId="23" borderId="109" xfId="0" applyNumberFormat="1" applyFont="1" applyFill="1" applyBorder="1" applyAlignment="1">
      <alignment horizontal="center" vertical="center" wrapText="1"/>
    </xf>
    <xf numFmtId="20" fontId="94" fillId="23" borderId="109" xfId="0" applyNumberFormat="1" applyFont="1" applyFill="1" applyBorder="1" applyAlignment="1">
      <alignment horizontal="center" vertical="center" wrapText="1"/>
    </xf>
    <xf numFmtId="0" fontId="96" fillId="0" borderId="219" xfId="0" applyFont="1" applyBorder="1" applyAlignment="1">
      <alignment horizontal="center" vertical="center" wrapText="1"/>
    </xf>
    <xf numFmtId="0" fontId="96" fillId="0" borderId="227" xfId="0" applyFont="1" applyBorder="1" applyAlignment="1">
      <alignment horizontal="center" vertical="center" wrapText="1"/>
    </xf>
    <xf numFmtId="0" fontId="95" fillId="0" borderId="220" xfId="0" applyFont="1" applyBorder="1" applyAlignment="1">
      <alignment horizontal="center" vertical="center" wrapText="1"/>
    </xf>
    <xf numFmtId="0" fontId="95" fillId="0" borderId="219" xfId="0" applyFont="1" applyBorder="1" applyAlignment="1">
      <alignment horizontal="center" vertical="center" wrapText="1"/>
    </xf>
    <xf numFmtId="20" fontId="95" fillId="0" borderId="219" xfId="0" applyNumberFormat="1" applyFont="1" applyBorder="1" applyAlignment="1">
      <alignment horizontal="center" vertical="center" wrapText="1"/>
    </xf>
    <xf numFmtId="20" fontId="96" fillId="0" borderId="219" xfId="0" applyNumberFormat="1" applyFont="1" applyBorder="1" applyAlignment="1">
      <alignment horizontal="center" vertical="center" wrapText="1"/>
    </xf>
    <xf numFmtId="170" fontId="96" fillId="0" borderId="221" xfId="0" applyNumberFormat="1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79" fillId="0" borderId="26" xfId="0" applyFont="1" applyBorder="1"/>
    <xf numFmtId="0" fontId="79" fillId="0" borderId="0" xfId="0" applyFont="1"/>
    <xf numFmtId="0" fontId="79" fillId="56" borderId="67" xfId="0" applyFont="1" applyFill="1" applyBorder="1" applyAlignment="1">
      <alignment horizontal="center" vertical="center" wrapText="1"/>
    </xf>
    <xf numFmtId="0" fontId="79" fillId="56" borderId="43" xfId="0" applyFont="1" applyFill="1" applyBorder="1" applyAlignment="1">
      <alignment horizontal="center" vertical="center" wrapText="1"/>
    </xf>
    <xf numFmtId="0" fontId="79" fillId="23" borderId="43" xfId="0" applyFont="1" applyFill="1" applyBorder="1" applyAlignment="1">
      <alignment horizontal="center" vertical="center" wrapText="1"/>
    </xf>
    <xf numFmtId="0" fontId="79" fillId="56" borderId="31" xfId="0" applyFont="1" applyFill="1" applyBorder="1" applyAlignment="1">
      <alignment horizontal="center" vertical="center" wrapText="1"/>
    </xf>
    <xf numFmtId="0" fontId="94" fillId="0" borderId="43" xfId="0" applyFont="1" applyBorder="1" applyAlignment="1">
      <alignment horizontal="center" wrapText="1"/>
    </xf>
    <xf numFmtId="20" fontId="79" fillId="0" borderId="43" xfId="0" applyNumberFormat="1" applyFont="1" applyBorder="1" applyAlignment="1">
      <alignment horizontal="center" vertical="center" wrapText="1"/>
    </xf>
    <xf numFmtId="0" fontId="78" fillId="30" borderId="43" xfId="0" applyFont="1" applyFill="1" applyBorder="1" applyAlignment="1">
      <alignment horizontal="center" vertical="center" wrapText="1"/>
    </xf>
    <xf numFmtId="16" fontId="79" fillId="0" borderId="31" xfId="0" applyNumberFormat="1" applyFont="1" applyBorder="1" applyAlignment="1">
      <alignment horizontal="center" vertical="center" wrapText="1"/>
    </xf>
    <xf numFmtId="0" fontId="79" fillId="23" borderId="43" xfId="0" applyFont="1" applyFill="1" applyBorder="1" applyAlignment="1">
      <alignment vertical="center" wrapText="1"/>
    </xf>
    <xf numFmtId="0" fontId="79" fillId="23" borderId="43" xfId="0" applyFont="1" applyFill="1" applyBorder="1" applyAlignment="1">
      <alignment vertical="center"/>
    </xf>
    <xf numFmtId="20" fontId="79" fillId="0" borderId="43" xfId="0" applyNumberFormat="1" applyFont="1" applyBorder="1" applyAlignment="1">
      <alignment horizontal="center" vertical="center"/>
    </xf>
    <xf numFmtId="175" fontId="79" fillId="23" borderId="43" xfId="0" applyNumberFormat="1" applyFont="1" applyFill="1" applyBorder="1" applyAlignment="1">
      <alignment horizontal="center" vertical="center"/>
    </xf>
    <xf numFmtId="0" fontId="79" fillId="0" borderId="31" xfId="0" applyFont="1" applyBorder="1" applyAlignment="1">
      <alignment vertical="center" wrapText="1"/>
    </xf>
    <xf numFmtId="0" fontId="79" fillId="23" borderId="43" xfId="0" applyFont="1" applyFill="1" applyBorder="1" applyAlignment="1">
      <alignment horizontal="center" vertical="center"/>
    </xf>
    <xf numFmtId="165" fontId="79" fillId="0" borderId="43" xfId="0" applyNumberFormat="1" applyFont="1" applyBorder="1" applyAlignment="1">
      <alignment horizontal="center" vertical="center" wrapText="1"/>
    </xf>
    <xf numFmtId="20" fontId="79" fillId="53" borderId="43" xfId="0" applyNumberFormat="1" applyFont="1" applyFill="1" applyBorder="1" applyAlignment="1">
      <alignment horizontal="center" vertical="center" wrapText="1"/>
    </xf>
    <xf numFmtId="1" fontId="82" fillId="0" borderId="43" xfId="0" applyNumberFormat="1" applyFont="1" applyBorder="1" applyAlignment="1">
      <alignment horizontal="center" vertical="center" wrapText="1"/>
    </xf>
    <xf numFmtId="0" fontId="79" fillId="53" borderId="43" xfId="0" applyFont="1" applyFill="1" applyBorder="1" applyAlignment="1">
      <alignment horizontal="center" vertical="center" wrapText="1"/>
    </xf>
    <xf numFmtId="16" fontId="79" fillId="53" borderId="43" xfId="0" applyNumberFormat="1" applyFont="1" applyFill="1" applyBorder="1" applyAlignment="1">
      <alignment horizontal="center" vertical="center" wrapText="1"/>
    </xf>
    <xf numFmtId="0" fontId="85" fillId="53" borderId="31" xfId="0" applyFont="1" applyFill="1" applyBorder="1" applyAlignment="1">
      <alignment horizontal="center" vertical="center" wrapText="1"/>
    </xf>
    <xf numFmtId="20" fontId="79" fillId="0" borderId="0" xfId="0" applyNumberFormat="1" applyFont="1"/>
    <xf numFmtId="46" fontId="79" fillId="0" borderId="43" xfId="0" applyNumberFormat="1" applyFont="1" applyBorder="1" applyAlignment="1">
      <alignment horizontal="center" vertical="center"/>
    </xf>
    <xf numFmtId="1" fontId="79" fillId="0" borderId="43" xfId="0" applyNumberFormat="1" applyFont="1" applyBorder="1" applyAlignment="1">
      <alignment horizontal="center" vertical="center"/>
    </xf>
    <xf numFmtId="0" fontId="79" fillId="43" borderId="116" xfId="0" applyFont="1" applyFill="1" applyBorder="1" applyAlignment="1">
      <alignment horizontal="center" vertical="center"/>
    </xf>
    <xf numFmtId="0" fontId="79" fillId="57" borderId="127" xfId="0" applyFont="1" applyFill="1" applyBorder="1" applyAlignment="1">
      <alignment horizontal="center" vertical="center"/>
    </xf>
    <xf numFmtId="0" fontId="79" fillId="57" borderId="65" xfId="0" applyFont="1" applyFill="1" applyBorder="1" applyAlignment="1">
      <alignment horizontal="center" vertical="center" wrapText="1"/>
    </xf>
    <xf numFmtId="0" fontId="79" fillId="57" borderId="65" xfId="0" applyFont="1" applyFill="1" applyBorder="1" applyAlignment="1">
      <alignment horizontal="center" vertical="center"/>
    </xf>
    <xf numFmtId="0" fontId="91" fillId="57" borderId="65" xfId="0" applyFont="1" applyFill="1" applyBorder="1" applyAlignment="1">
      <alignment horizontal="center" vertical="center"/>
    </xf>
    <xf numFmtId="0" fontId="91" fillId="57" borderId="229" xfId="0" applyFont="1" applyFill="1" applyBorder="1" applyAlignment="1">
      <alignment horizontal="center" vertical="center"/>
    </xf>
    <xf numFmtId="0" fontId="121" fillId="5" borderId="43" xfId="0" applyFont="1" applyFill="1" applyBorder="1"/>
    <xf numFmtId="1" fontId="79" fillId="0" borderId="43" xfId="0" applyNumberFormat="1" applyFont="1" applyBorder="1" applyAlignment="1">
      <alignment horizontal="center" vertical="center" wrapText="1"/>
    </xf>
    <xf numFmtId="20" fontId="79" fillId="0" borderId="43" xfId="0" applyNumberFormat="1" applyFont="1" applyBorder="1" applyAlignment="1">
      <alignment horizontal="center" wrapText="1"/>
    </xf>
    <xf numFmtId="0" fontId="121" fillId="0" borderId="26" xfId="0" applyFont="1" applyBorder="1"/>
    <xf numFmtId="20" fontId="121" fillId="0" borderId="0" xfId="0" applyNumberFormat="1" applyFont="1"/>
    <xf numFmtId="0" fontId="121" fillId="0" borderId="0" xfId="0" applyFont="1"/>
    <xf numFmtId="0" fontId="79" fillId="43" borderId="51" xfId="0" applyFont="1" applyFill="1" applyBorder="1" applyAlignment="1">
      <alignment horizontal="center"/>
    </xf>
    <xf numFmtId="0" fontId="79" fillId="0" borderId="40" xfId="0" applyFont="1" applyBorder="1" applyAlignment="1">
      <alignment horizontal="center" wrapText="1"/>
    </xf>
    <xf numFmtId="20" fontId="79" fillId="0" borderId="40" xfId="0" applyNumberFormat="1" applyFont="1" applyBorder="1" applyAlignment="1">
      <alignment horizontal="center" wrapText="1"/>
    </xf>
    <xf numFmtId="20" fontId="79" fillId="0" borderId="39" xfId="0" applyNumberFormat="1" applyFont="1" applyBorder="1" applyAlignment="1">
      <alignment horizontal="center" wrapText="1"/>
    </xf>
    <xf numFmtId="16" fontId="79" fillId="0" borderId="39" xfId="0" applyNumberFormat="1" applyFont="1" applyBorder="1" applyAlignment="1">
      <alignment horizontal="center" wrapText="1"/>
    </xf>
    <xf numFmtId="0" fontId="79" fillId="43" borderId="31" xfId="0" applyFont="1" applyFill="1" applyBorder="1" applyAlignment="1">
      <alignment horizontal="center" vertical="center"/>
    </xf>
    <xf numFmtId="0" fontId="79" fillId="57" borderId="128" xfId="0" applyFont="1" applyFill="1" applyBorder="1" applyAlignment="1">
      <alignment horizontal="center" vertical="center"/>
    </xf>
    <xf numFmtId="0" fontId="79" fillId="57" borderId="230" xfId="0" applyFont="1" applyFill="1" applyBorder="1" applyAlignment="1">
      <alignment horizontal="center" vertical="center" wrapText="1"/>
    </xf>
    <xf numFmtId="0" fontId="79" fillId="57" borderId="230" xfId="0" applyFont="1" applyFill="1" applyBorder="1" applyAlignment="1">
      <alignment horizontal="center" vertical="center"/>
    </xf>
    <xf numFmtId="0" fontId="91" fillId="57" borderId="230" xfId="0" applyFont="1" applyFill="1" applyBorder="1" applyAlignment="1">
      <alignment horizontal="center" vertical="center"/>
    </xf>
    <xf numFmtId="0" fontId="91" fillId="57" borderId="231" xfId="0" applyFont="1" applyFill="1" applyBorder="1" applyAlignment="1">
      <alignment horizontal="center" vertical="center"/>
    </xf>
    <xf numFmtId="0" fontId="79" fillId="58" borderId="43" xfId="0" applyFont="1" applyFill="1" applyBorder="1" applyAlignment="1">
      <alignment horizontal="center" vertical="center" wrapText="1"/>
    </xf>
    <xf numFmtId="0" fontId="79" fillId="58" borderId="43" xfId="0" applyFont="1" applyFill="1" applyBorder="1" applyAlignment="1">
      <alignment vertical="center"/>
    </xf>
    <xf numFmtId="20" fontId="79" fillId="58" borderId="43" xfId="0" applyNumberFormat="1" applyFont="1" applyFill="1" applyBorder="1" applyAlignment="1">
      <alignment horizontal="right" vertical="center"/>
    </xf>
    <xf numFmtId="0" fontId="79" fillId="58" borderId="43" xfId="0" applyFont="1" applyFill="1" applyBorder="1" applyAlignment="1">
      <alignment horizontal="right" vertical="center"/>
    </xf>
    <xf numFmtId="20" fontId="79" fillId="58" borderId="43" xfId="0" applyNumberFormat="1" applyFont="1" applyFill="1" applyBorder="1" applyAlignment="1">
      <alignment horizontal="center" vertical="center" wrapText="1"/>
    </xf>
    <xf numFmtId="175" fontId="79" fillId="3" borderId="43" xfId="0" applyNumberFormat="1" applyFont="1" applyFill="1" applyBorder="1" applyAlignment="1">
      <alignment horizontal="center" vertical="center"/>
    </xf>
    <xf numFmtId="0" fontId="79" fillId="3" borderId="31" xfId="0" applyFont="1" applyFill="1" applyBorder="1" applyAlignment="1">
      <alignment vertical="center" wrapText="1"/>
    </xf>
    <xf numFmtId="0" fontId="79" fillId="3" borderId="43" xfId="0" applyFont="1" applyFill="1" applyBorder="1" applyAlignment="1">
      <alignment horizontal="center" vertical="center"/>
    </xf>
    <xf numFmtId="0" fontId="91" fillId="3" borderId="31" xfId="0" applyFont="1" applyFill="1" applyBorder="1" applyAlignment="1">
      <alignment horizontal="center" vertical="center" wrapText="1"/>
    </xf>
    <xf numFmtId="20" fontId="79" fillId="0" borderId="31" xfId="0" applyNumberFormat="1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20" fontId="79" fillId="0" borderId="42" xfId="0" applyNumberFormat="1" applyFont="1" applyBorder="1" applyAlignment="1">
      <alignment horizontal="center" vertical="center" wrapText="1"/>
    </xf>
    <xf numFmtId="20" fontId="79" fillId="0" borderId="38" xfId="0" applyNumberFormat="1" applyFont="1" applyBorder="1" applyAlignment="1">
      <alignment horizontal="center" vertical="center" wrapText="1"/>
    </xf>
    <xf numFmtId="0" fontId="91" fillId="0" borderId="26" xfId="0" applyFont="1" applyBorder="1"/>
    <xf numFmtId="21" fontId="79" fillId="0" borderId="43" xfId="0" applyNumberFormat="1" applyFont="1" applyBorder="1" applyAlignment="1">
      <alignment horizontal="center" vertical="center"/>
    </xf>
    <xf numFmtId="0" fontId="79" fillId="57" borderId="126" xfId="0" applyFont="1" applyFill="1" applyBorder="1" applyAlignment="1">
      <alignment horizontal="center" vertical="center"/>
    </xf>
    <xf numFmtId="0" fontId="79" fillId="59" borderId="176" xfId="0" applyFont="1" applyFill="1" applyBorder="1" applyAlignment="1">
      <alignment vertical="center"/>
    </xf>
    <xf numFmtId="0" fontId="79" fillId="59" borderId="177" xfId="0" applyFont="1" applyFill="1" applyBorder="1" applyAlignment="1">
      <alignment vertical="center" wrapText="1"/>
    </xf>
    <xf numFmtId="0" fontId="79" fillId="59" borderId="177" xfId="0" applyFont="1" applyFill="1" applyBorder="1" applyAlignment="1">
      <alignment vertical="center"/>
    </xf>
    <xf numFmtId="0" fontId="79" fillId="59" borderId="177" xfId="0" applyFont="1" applyFill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175" fontId="79" fillId="23" borderId="177" xfId="0" applyNumberFormat="1" applyFont="1" applyFill="1" applyBorder="1" applyAlignment="1">
      <alignment horizontal="center" vertical="center"/>
    </xf>
    <xf numFmtId="1" fontId="79" fillId="0" borderId="54" xfId="0" applyNumberFormat="1" applyFont="1" applyBorder="1" applyAlignment="1">
      <alignment horizontal="center" vertical="center"/>
    </xf>
    <xf numFmtId="0" fontId="79" fillId="23" borderId="177" xfId="0" applyFont="1" applyFill="1" applyBorder="1" applyAlignment="1">
      <alignment horizontal="center" vertical="center"/>
    </xf>
    <xf numFmtId="0" fontId="79" fillId="0" borderId="92" xfId="0" applyFont="1" applyBorder="1" applyAlignment="1">
      <alignment horizontal="center" vertical="center" wrapText="1"/>
    </xf>
    <xf numFmtId="0" fontId="79" fillId="0" borderId="24" xfId="0" applyFont="1" applyBorder="1" applyAlignment="1">
      <alignment vertical="center"/>
    </xf>
    <xf numFmtId="0" fontId="79" fillId="0" borderId="24" xfId="0" applyFont="1" applyBorder="1" applyAlignment="1">
      <alignment vertical="center" wrapText="1"/>
    </xf>
    <xf numFmtId="0" fontId="79" fillId="0" borderId="24" xfId="0" applyFont="1" applyBorder="1" applyAlignment="1">
      <alignment horizontal="center" vertical="center"/>
    </xf>
    <xf numFmtId="175" fontId="79" fillId="0" borderId="24" xfId="0" applyNumberFormat="1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16" fontId="190" fillId="57" borderId="128" xfId="0" applyNumberFormat="1" applyFont="1" applyFill="1" applyBorder="1" applyAlignment="1">
      <alignment vertical="center" textRotation="90"/>
    </xf>
    <xf numFmtId="16" fontId="79" fillId="0" borderId="38" xfId="0" applyNumberFormat="1" applyFont="1" applyBorder="1" applyAlignment="1">
      <alignment horizontal="center" vertical="center" wrapText="1"/>
    </xf>
    <xf numFmtId="0" fontId="79" fillId="43" borderId="103" xfId="0" applyFont="1" applyFill="1" applyBorder="1" applyAlignment="1">
      <alignment horizontal="center"/>
    </xf>
    <xf numFmtId="0" fontId="79" fillId="23" borderId="42" xfId="0" applyFont="1" applyFill="1" applyBorder="1" applyAlignment="1">
      <alignment horizontal="center" vertical="center" wrapText="1"/>
    </xf>
    <xf numFmtId="20" fontId="79" fillId="53" borderId="42" xfId="0" applyNumberFormat="1" applyFont="1" applyFill="1" applyBorder="1" applyAlignment="1">
      <alignment horizontal="center" vertical="center" wrapText="1"/>
    </xf>
    <xf numFmtId="20" fontId="79" fillId="3" borderId="43" xfId="0" applyNumberFormat="1" applyFont="1" applyFill="1" applyBorder="1" applyAlignment="1">
      <alignment horizontal="center" vertical="center" wrapText="1"/>
    </xf>
    <xf numFmtId="1" fontId="79" fillId="0" borderId="42" xfId="0" applyNumberFormat="1" applyFont="1" applyBorder="1" applyAlignment="1">
      <alignment horizontal="center" vertical="center" wrapText="1"/>
    </xf>
    <xf numFmtId="20" fontId="121" fillId="23" borderId="43" xfId="0" applyNumberFormat="1" applyFont="1" applyFill="1" applyBorder="1" applyAlignment="1">
      <alignment vertical="center"/>
    </xf>
    <xf numFmtId="0" fontId="121" fillId="23" borderId="33" xfId="0" applyFont="1" applyFill="1" applyBorder="1" applyAlignment="1">
      <alignment vertical="center"/>
    </xf>
    <xf numFmtId="20" fontId="79" fillId="0" borderId="33" xfId="0" applyNumberFormat="1" applyFont="1" applyBorder="1" applyAlignment="1">
      <alignment horizontal="center" vertical="center"/>
    </xf>
    <xf numFmtId="175" fontId="121" fillId="23" borderId="33" xfId="0" applyNumberFormat="1" applyFont="1" applyFill="1" applyBorder="1" applyAlignment="1">
      <alignment vertical="center"/>
    </xf>
    <xf numFmtId="1" fontId="121" fillId="0" borderId="33" xfId="0" applyNumberFormat="1" applyFont="1" applyBorder="1" applyAlignment="1">
      <alignment vertical="center"/>
    </xf>
    <xf numFmtId="0" fontId="79" fillId="0" borderId="38" xfId="0" applyFont="1" applyBorder="1" applyAlignment="1">
      <alignment horizontal="center" vertical="center" wrapText="1"/>
    </xf>
    <xf numFmtId="0" fontId="79" fillId="0" borderId="26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43" borderId="32" xfId="0" applyFont="1" applyFill="1" applyBorder="1" applyAlignment="1">
      <alignment horizontal="center"/>
    </xf>
    <xf numFmtId="0" fontId="79" fillId="0" borderId="72" xfId="0" applyFont="1" applyBorder="1" applyAlignment="1">
      <alignment horizontal="center" vertical="center"/>
    </xf>
    <xf numFmtId="20" fontId="79" fillId="0" borderId="72" xfId="0" applyNumberFormat="1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43" borderId="116" xfId="0" quotePrefix="1" applyFont="1" applyFill="1" applyBorder="1" applyAlignment="1">
      <alignment horizontal="center" vertical="center"/>
    </xf>
    <xf numFmtId="0" fontId="79" fillId="0" borderId="0" xfId="0" applyFont="1" applyAlignment="1">
      <alignment wrapText="1"/>
    </xf>
    <xf numFmtId="0" fontId="91" fillId="0" borderId="0" xfId="0" applyFont="1"/>
    <xf numFmtId="0" fontId="91" fillId="0" borderId="24" xfId="0" applyFont="1" applyBorder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21" fillId="0" borderId="92" xfId="0" applyFont="1" applyBorder="1" applyAlignment="1">
      <alignment vertical="center" wrapText="1"/>
    </xf>
    <xf numFmtId="174" fontId="43" fillId="0" borderId="43" xfId="0" applyNumberFormat="1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right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left" vertical="center" wrapText="1"/>
    </xf>
    <xf numFmtId="20" fontId="30" fillId="60" borderId="43" xfId="0" applyNumberFormat="1" applyFont="1" applyFill="1" applyBorder="1" applyAlignment="1">
      <alignment horizontal="center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left" vertical="center"/>
    </xf>
    <xf numFmtId="0" fontId="43" fillId="0" borderId="43" xfId="0" applyFont="1" applyBorder="1" applyAlignment="1">
      <alignment wrapText="1"/>
    </xf>
    <xf numFmtId="0" fontId="110" fillId="0" borderId="31" xfId="0" applyFont="1" applyBorder="1" applyAlignment="1">
      <alignment horizontal="right" vertical="center" wrapText="1"/>
    </xf>
    <xf numFmtId="20" fontId="67" fillId="0" borderId="0" xfId="0" applyNumberFormat="1" applyFont="1"/>
    <xf numFmtId="174" fontId="43" fillId="0" borderId="36" xfId="0" applyNumberFormat="1" applyFont="1" applyBorder="1" applyAlignment="1">
      <alignment horizontal="center" vertical="center" textRotation="90" wrapText="1"/>
    </xf>
    <xf numFmtId="174" fontId="43" fillId="0" borderId="37" xfId="0" applyNumberFormat="1" applyFont="1" applyBorder="1" applyAlignment="1">
      <alignment horizontal="center" vertical="center" textRotation="90" wrapText="1"/>
    </xf>
    <xf numFmtId="0" fontId="30" fillId="60" borderId="0" xfId="0" applyFont="1" applyFill="1" applyAlignment="1">
      <alignment horizontal="center" vertical="center" wrapText="1"/>
    </xf>
    <xf numFmtId="20" fontId="30" fillId="60" borderId="0" xfId="0" applyNumberFormat="1" applyFont="1" applyFill="1" applyAlignment="1">
      <alignment horizontal="center" vertical="center" wrapText="1"/>
    </xf>
    <xf numFmtId="0" fontId="195" fillId="3" borderId="0" xfId="0" applyFont="1" applyFill="1"/>
    <xf numFmtId="0" fontId="110" fillId="0" borderId="43" xfId="0" applyFont="1" applyBorder="1" applyAlignment="1">
      <alignment horizontal="left" vertical="center"/>
    </xf>
    <xf numFmtId="174" fontId="30" fillId="0" borderId="92" xfId="0" applyNumberFormat="1" applyFont="1" applyBorder="1" applyAlignment="1">
      <alignment horizontal="center" vertical="center" textRotation="90"/>
    </xf>
    <xf numFmtId="0" fontId="30" fillId="0" borderId="33" xfId="0" applyFont="1" applyBorder="1" applyAlignment="1">
      <alignment horizontal="center" vertical="center"/>
    </xf>
    <xf numFmtId="0" fontId="30" fillId="42" borderId="43" xfId="0" applyFont="1" applyFill="1" applyBorder="1" applyAlignment="1">
      <alignment horizontal="left" vertical="center"/>
    </xf>
    <xf numFmtId="174" fontId="30" fillId="0" borderId="0" xfId="0" applyNumberFormat="1" applyFont="1" applyAlignment="1">
      <alignment horizontal="center" vertical="center" textRotation="90"/>
    </xf>
    <xf numFmtId="0" fontId="30" fillId="0" borderId="32" xfId="0" applyFont="1" applyBorder="1" applyAlignment="1">
      <alignment horizontal="center" vertical="center"/>
    </xf>
    <xf numFmtId="174" fontId="30" fillId="0" borderId="39" xfId="0" applyNumberFormat="1" applyFont="1" applyBorder="1" applyAlignment="1">
      <alignment horizontal="center" vertical="center" textRotation="90"/>
    </xf>
    <xf numFmtId="0" fontId="30" fillId="0" borderId="33" xfId="0" applyFont="1" applyBorder="1" applyAlignment="1">
      <alignment horizontal="right" vertical="center" wrapText="1"/>
    </xf>
    <xf numFmtId="0" fontId="30" fillId="0" borderId="43" xfId="0" applyFont="1" applyBorder="1" applyAlignment="1">
      <alignment horizontal="left" vertical="center" wrapText="1"/>
    </xf>
    <xf numFmtId="176" fontId="43" fillId="0" borderId="36" xfId="0" applyNumberFormat="1" applyFont="1" applyBorder="1" applyAlignment="1">
      <alignment horizontal="center" vertical="center" textRotation="90" wrapText="1"/>
    </xf>
    <xf numFmtId="0" fontId="196" fillId="0" borderId="43" xfId="0" applyFont="1" applyBorder="1" applyAlignment="1">
      <alignment wrapText="1"/>
    </xf>
    <xf numFmtId="0" fontId="196" fillId="0" borderId="43" xfId="0" applyFont="1" applyBorder="1"/>
    <xf numFmtId="0" fontId="196" fillId="0" borderId="0" xfId="0" applyFont="1"/>
    <xf numFmtId="176" fontId="43" fillId="0" borderId="37" xfId="0" applyNumberFormat="1" applyFont="1" applyBorder="1" applyAlignment="1">
      <alignment horizontal="center" vertical="center" textRotation="90" wrapText="1"/>
    </xf>
    <xf numFmtId="176" fontId="43" fillId="0" borderId="40" xfId="0" applyNumberFormat="1" applyFont="1" applyBorder="1" applyAlignment="1">
      <alignment horizontal="center" vertical="center" textRotation="90" wrapText="1"/>
    </xf>
    <xf numFmtId="20" fontId="30" fillId="23" borderId="43" xfId="0" applyNumberFormat="1" applyFont="1" applyFill="1" applyBorder="1" applyAlignment="1">
      <alignment horizontal="center" vertical="center" wrapText="1"/>
    </xf>
    <xf numFmtId="174" fontId="43" fillId="0" borderId="0" xfId="0" applyNumberFormat="1" applyFont="1" applyAlignment="1">
      <alignment horizontal="center" vertical="center" textRotation="90" wrapText="1"/>
    </xf>
    <xf numFmtId="0" fontId="103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0" fontId="43" fillId="0" borderId="35" xfId="0" applyFont="1" applyBorder="1" applyAlignment="1">
      <alignment horizontal="right"/>
    </xf>
    <xf numFmtId="0" fontId="43" fillId="0" borderId="35" xfId="0" applyFont="1" applyBorder="1" applyAlignment="1">
      <alignment horizontal="center"/>
    </xf>
    <xf numFmtId="1" fontId="30" fillId="0" borderId="42" xfId="0" applyNumberFormat="1" applyFont="1" applyBorder="1" applyAlignment="1">
      <alignment horizontal="center" vertical="center" wrapText="1"/>
    </xf>
    <xf numFmtId="164" fontId="30" fillId="0" borderId="34" xfId="0" applyNumberFormat="1" applyFont="1" applyBorder="1" applyAlignment="1">
      <alignment horizontal="center" vertical="center" wrapText="1"/>
    </xf>
    <xf numFmtId="2" fontId="30" fillId="0" borderId="35" xfId="0" applyNumberFormat="1" applyFont="1" applyBorder="1" applyAlignment="1">
      <alignment horizontal="center" vertical="center" wrapText="1"/>
    </xf>
    <xf numFmtId="2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horizontal="right" wrapText="1"/>
    </xf>
    <xf numFmtId="46" fontId="30" fillId="0" borderId="35" xfId="0" applyNumberFormat="1" applyFont="1" applyBorder="1" applyAlignment="1">
      <alignment horizontal="center" vertical="center" wrapText="1"/>
    </xf>
    <xf numFmtId="0" fontId="69" fillId="14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/>
    <xf numFmtId="0" fontId="16" fillId="4" borderId="0" xfId="0" applyFont="1" applyFill="1" applyAlignment="1">
      <alignment vertical="center" wrapText="1"/>
    </xf>
    <xf numFmtId="164" fontId="13" fillId="5" borderId="0" xfId="0" applyNumberFormat="1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1" fillId="11" borderId="13" xfId="0" applyFont="1" applyFill="1" applyBorder="1" applyAlignment="1">
      <alignment horizontal="center" vertical="center" wrapText="1"/>
    </xf>
    <xf numFmtId="0" fontId="52" fillId="0" borderId="14" xfId="0" applyFont="1" applyBorder="1"/>
    <xf numFmtId="0" fontId="52" fillId="0" borderId="15" xfId="0" applyFont="1" applyBorder="1"/>
    <xf numFmtId="0" fontId="51" fillId="12" borderId="1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52" fillId="0" borderId="18" xfId="0" applyFont="1" applyBorder="1"/>
    <xf numFmtId="0" fontId="52" fillId="0" borderId="19" xfId="0" applyFont="1" applyBorder="1"/>
    <xf numFmtId="0" fontId="71" fillId="15" borderId="17" xfId="0" applyFont="1" applyFill="1" applyBorder="1" applyAlignment="1">
      <alignment horizontal="left" vertical="center"/>
    </xf>
    <xf numFmtId="0" fontId="69" fillId="14" borderId="17" xfId="0" applyFont="1" applyFill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 textRotation="90" wrapText="1"/>
    </xf>
    <xf numFmtId="0" fontId="52" fillId="0" borderId="21" xfId="0" applyFont="1" applyBorder="1"/>
    <xf numFmtId="0" fontId="52" fillId="0" borderId="22" xfId="0" applyFont="1" applyBorder="1"/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1" fontId="67" fillId="0" borderId="17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14" borderId="20" xfId="0" applyFont="1" applyFill="1" applyBorder="1" applyAlignment="1">
      <alignment horizontal="center" vertical="center" wrapText="1"/>
    </xf>
    <xf numFmtId="0" fontId="71" fillId="14" borderId="23" xfId="0" applyFont="1" applyFill="1" applyBorder="1" applyAlignment="1">
      <alignment horizontal="center" vertical="center" wrapText="1"/>
    </xf>
    <xf numFmtId="0" fontId="52" fillId="0" borderId="24" xfId="0" applyFont="1" applyBorder="1"/>
    <xf numFmtId="0" fontId="52" fillId="0" borderId="25" xfId="0" applyFont="1" applyBorder="1"/>
    <xf numFmtId="0" fontId="52" fillId="0" borderId="26" xfId="0" applyFont="1" applyBorder="1"/>
    <xf numFmtId="0" fontId="52" fillId="0" borderId="27" xfId="0" applyFont="1" applyBorder="1"/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69" fillId="17" borderId="23" xfId="0" applyFont="1" applyFill="1" applyBorder="1" applyAlignment="1">
      <alignment horizontal="center" vertical="center"/>
    </xf>
    <xf numFmtId="0" fontId="69" fillId="17" borderId="20" xfId="0" applyFont="1" applyFill="1" applyBorder="1" applyAlignment="1">
      <alignment horizontal="center" vertical="center"/>
    </xf>
    <xf numFmtId="0" fontId="79" fillId="18" borderId="37" xfId="0" applyFont="1" applyFill="1" applyBorder="1" applyAlignment="1">
      <alignment horizontal="center" vertical="center" wrapText="1"/>
    </xf>
    <xf numFmtId="0" fontId="52" fillId="0" borderId="40" xfId="0" applyFont="1" applyBorder="1"/>
    <xf numFmtId="165" fontId="79" fillId="21" borderId="31" xfId="0" applyNumberFormat="1" applyFont="1" applyFill="1" applyBorder="1" applyAlignment="1">
      <alignment horizontal="center" vertical="center"/>
    </xf>
    <xf numFmtId="0" fontId="52" fillId="0" borderId="32" xfId="0" applyFont="1" applyBorder="1"/>
    <xf numFmtId="0" fontId="52" fillId="0" borderId="33" xfId="0" applyFont="1" applyBorder="1"/>
    <xf numFmtId="0" fontId="79" fillId="21" borderId="31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165" fontId="77" fillId="0" borderId="34" xfId="0" applyNumberFormat="1" applyFont="1" applyBorder="1" applyAlignment="1">
      <alignment horizontal="center" vertical="center"/>
    </xf>
    <xf numFmtId="0" fontId="52" fillId="0" borderId="35" xfId="0" applyFont="1" applyBorder="1"/>
    <xf numFmtId="0" fontId="52" fillId="0" borderId="36" xfId="0" applyFont="1" applyBorder="1"/>
    <xf numFmtId="0" fontId="52" fillId="0" borderId="38" xfId="0" applyFont="1" applyBorder="1"/>
    <xf numFmtId="0" fontId="52" fillId="0" borderId="39" xfId="0" applyFont="1" applyBorder="1"/>
    <xf numFmtId="0" fontId="79" fillId="18" borderId="36" xfId="0" applyFont="1" applyFill="1" applyBorder="1" applyAlignment="1">
      <alignment horizontal="center" vertical="center"/>
    </xf>
    <xf numFmtId="0" fontId="79" fillId="19" borderId="0" xfId="0" applyFont="1" applyFill="1" applyAlignment="1">
      <alignment horizontal="center" vertical="center" wrapText="1"/>
    </xf>
    <xf numFmtId="0" fontId="79" fillId="18" borderId="36" xfId="0" applyFont="1" applyFill="1" applyBorder="1" applyAlignment="1">
      <alignment horizontal="center" vertical="center" wrapText="1"/>
    </xf>
    <xf numFmtId="0" fontId="79" fillId="18" borderId="32" xfId="0" applyFont="1" applyFill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52" fillId="0" borderId="42" xfId="0" applyFont="1" applyBorder="1"/>
    <xf numFmtId="165" fontId="78" fillId="0" borderId="41" xfId="0" applyNumberFormat="1" applyFont="1" applyBorder="1" applyAlignment="1">
      <alignment horizontal="center" vertical="center"/>
    </xf>
    <xf numFmtId="170" fontId="79" fillId="21" borderId="41" xfId="0" applyNumberFormat="1" applyFont="1" applyFill="1" applyBorder="1" applyAlignment="1">
      <alignment horizontal="center" vertical="center"/>
    </xf>
    <xf numFmtId="0" fontId="52" fillId="0" borderId="44" xfId="0" applyFont="1" applyBorder="1"/>
    <xf numFmtId="0" fontId="77" fillId="0" borderId="41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 wrapText="1"/>
    </xf>
    <xf numFmtId="0" fontId="79" fillId="19" borderId="31" xfId="0" applyFont="1" applyFill="1" applyBorder="1" applyAlignment="1">
      <alignment horizontal="center" vertical="center" wrapText="1"/>
    </xf>
    <xf numFmtId="0" fontId="80" fillId="21" borderId="41" xfId="0" applyFont="1" applyFill="1" applyBorder="1" applyAlignment="1">
      <alignment horizontal="center" vertical="center"/>
    </xf>
    <xf numFmtId="170" fontId="77" fillId="0" borderId="41" xfId="0" applyNumberFormat="1" applyFont="1" applyBorder="1" applyAlignment="1">
      <alignment horizontal="center" vertical="center"/>
    </xf>
    <xf numFmtId="165" fontId="79" fillId="21" borderId="41" xfId="0" applyNumberFormat="1" applyFont="1" applyFill="1" applyBorder="1" applyAlignment="1">
      <alignment horizontal="center" vertical="center"/>
    </xf>
    <xf numFmtId="169" fontId="79" fillId="18" borderId="41" xfId="0" applyNumberFormat="1" applyFont="1" applyFill="1" applyBorder="1" applyAlignment="1">
      <alignment horizontal="center" vertical="center" textRotation="90"/>
    </xf>
    <xf numFmtId="0" fontId="79" fillId="18" borderId="41" xfId="0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/>
    </xf>
    <xf numFmtId="0" fontId="91" fillId="21" borderId="41" xfId="0" applyFont="1" applyFill="1" applyBorder="1" applyAlignment="1">
      <alignment horizontal="center" vertical="center"/>
    </xf>
    <xf numFmtId="0" fontId="78" fillId="21" borderId="41" xfId="0" applyFont="1" applyFill="1" applyBorder="1" applyAlignment="1">
      <alignment horizontal="center" vertical="center"/>
    </xf>
    <xf numFmtId="170" fontId="91" fillId="21" borderId="41" xfId="0" applyNumberFormat="1" applyFont="1" applyFill="1" applyBorder="1" applyAlignment="1">
      <alignment horizontal="center" vertical="center"/>
    </xf>
    <xf numFmtId="165" fontId="82" fillId="21" borderId="41" xfId="0" applyNumberFormat="1" applyFont="1" applyFill="1" applyBorder="1" applyAlignment="1">
      <alignment horizontal="center" vertical="center"/>
    </xf>
    <xf numFmtId="165" fontId="82" fillId="0" borderId="41" xfId="0" applyNumberFormat="1" applyFont="1" applyBorder="1" applyAlignment="1">
      <alignment horizontal="center" vertical="center"/>
    </xf>
    <xf numFmtId="0" fontId="79" fillId="21" borderId="34" xfId="0" applyFont="1" applyFill="1" applyBorder="1" applyAlignment="1">
      <alignment horizontal="center" vertical="center"/>
    </xf>
    <xf numFmtId="165" fontId="79" fillId="0" borderId="41" xfId="0" applyNumberFormat="1" applyFont="1" applyBorder="1" applyAlignment="1">
      <alignment horizontal="center" vertical="center"/>
    </xf>
    <xf numFmtId="0" fontId="93" fillId="21" borderId="56" xfId="0" applyFont="1" applyFill="1" applyBorder="1" applyAlignment="1">
      <alignment horizontal="center" vertical="center"/>
    </xf>
    <xf numFmtId="0" fontId="52" fillId="0" borderId="54" xfId="0" applyFont="1" applyBorder="1"/>
    <xf numFmtId="170" fontId="101" fillId="21" borderId="56" xfId="0" applyNumberFormat="1" applyFont="1" applyFill="1" applyBorder="1" applyAlignment="1">
      <alignment horizontal="center" vertical="center"/>
    </xf>
    <xf numFmtId="165" fontId="96" fillId="21" borderId="56" xfId="0" applyNumberFormat="1" applyFont="1" applyFill="1" applyBorder="1" applyAlignment="1">
      <alignment horizontal="center" vertical="center"/>
    </xf>
    <xf numFmtId="165" fontId="93" fillId="0" borderId="41" xfId="0" applyNumberFormat="1" applyFont="1" applyBorder="1" applyAlignment="1">
      <alignment horizontal="center" vertical="center"/>
    </xf>
    <xf numFmtId="165" fontId="93" fillId="0" borderId="56" xfId="0" applyNumberFormat="1" applyFont="1" applyBorder="1" applyAlignment="1">
      <alignment horizontal="center" vertical="center"/>
    </xf>
    <xf numFmtId="170" fontId="96" fillId="21" borderId="56" xfId="0" applyNumberFormat="1" applyFont="1" applyFill="1" applyBorder="1" applyAlignment="1">
      <alignment horizontal="center" vertical="center"/>
    </xf>
    <xf numFmtId="0" fontId="93" fillId="0" borderId="56" xfId="0" applyFont="1" applyBorder="1" applyAlignment="1">
      <alignment horizontal="center" vertical="center"/>
    </xf>
    <xf numFmtId="169" fontId="96" fillId="18" borderId="26" xfId="0" applyNumberFormat="1" applyFont="1" applyFill="1" applyBorder="1" applyAlignment="1">
      <alignment horizontal="center" vertical="center" textRotation="90"/>
    </xf>
    <xf numFmtId="0" fontId="94" fillId="0" borderId="55" xfId="0" applyFont="1" applyBorder="1" applyAlignment="1">
      <alignment horizontal="center" vertical="center"/>
    </xf>
    <xf numFmtId="0" fontId="52" fillId="0" borderId="74" xfId="0" applyFont="1" applyBorder="1"/>
    <xf numFmtId="0" fontId="101" fillId="21" borderId="56" xfId="0" applyFont="1" applyFill="1" applyBorder="1" applyAlignment="1">
      <alignment horizontal="center" vertical="center"/>
    </xf>
    <xf numFmtId="0" fontId="96" fillId="0" borderId="56" xfId="0" applyFont="1" applyBorder="1" applyAlignment="1">
      <alignment horizontal="center" vertical="center" wrapText="1"/>
    </xf>
    <xf numFmtId="165" fontId="93" fillId="0" borderId="44" xfId="0" applyNumberFormat="1" applyFont="1" applyBorder="1" applyAlignment="1">
      <alignment horizontal="center" vertical="center"/>
    </xf>
    <xf numFmtId="165" fontId="94" fillId="0" borderId="56" xfId="0" applyNumberFormat="1" applyFont="1" applyBorder="1" applyAlignment="1">
      <alignment horizontal="center" vertical="center"/>
    </xf>
    <xf numFmtId="0" fontId="96" fillId="21" borderId="17" xfId="0" applyFont="1" applyFill="1" applyBorder="1" applyAlignment="1">
      <alignment horizontal="center" vertical="center"/>
    </xf>
    <xf numFmtId="20" fontId="101" fillId="0" borderId="26" xfId="0" applyNumberFormat="1" applyFont="1" applyBorder="1" applyAlignment="1">
      <alignment horizontal="center" vertical="center"/>
    </xf>
    <xf numFmtId="0" fontId="101" fillId="23" borderId="38" xfId="0" applyFont="1" applyFill="1" applyBorder="1" applyAlignment="1">
      <alignment horizontal="left" vertical="center" wrapText="1"/>
    </xf>
    <xf numFmtId="0" fontId="52" fillId="0" borderId="61" xfId="0" applyFont="1" applyBorder="1"/>
    <xf numFmtId="165" fontId="102" fillId="21" borderId="56" xfId="0" applyNumberFormat="1" applyFont="1" applyFill="1" applyBorder="1" applyAlignment="1">
      <alignment horizontal="center" vertical="center"/>
    </xf>
    <xf numFmtId="0" fontId="76" fillId="18" borderId="45" xfId="0" applyFont="1" applyFill="1" applyBorder="1" applyAlignment="1">
      <alignment horizontal="center" vertical="center" wrapText="1"/>
    </xf>
    <xf numFmtId="0" fontId="52" fillId="0" borderId="46" xfId="0" applyFont="1" applyBorder="1"/>
    <xf numFmtId="0" fontId="52" fillId="0" borderId="47" xfId="0" applyFont="1" applyBorder="1"/>
    <xf numFmtId="0" fontId="93" fillId="0" borderId="48" xfId="0" applyFont="1" applyBorder="1" applyAlignment="1">
      <alignment horizontal="left" vertical="center"/>
    </xf>
    <xf numFmtId="0" fontId="93" fillId="0" borderId="31" xfId="0" applyFont="1" applyBorder="1" applyAlignment="1">
      <alignment horizontal="left" vertical="center"/>
    </xf>
    <xf numFmtId="0" fontId="93" fillId="0" borderId="41" xfId="0" applyFont="1" applyBorder="1" applyAlignment="1">
      <alignment horizontal="center" vertical="center"/>
    </xf>
    <xf numFmtId="0" fontId="94" fillId="0" borderId="31" xfId="0" applyFont="1" applyBorder="1" applyAlignment="1">
      <alignment horizontal="left" vertical="center"/>
    </xf>
    <xf numFmtId="0" fontId="93" fillId="0" borderId="53" xfId="0" applyFont="1" applyBorder="1" applyAlignment="1">
      <alignment horizontal="left" vertical="center"/>
    </xf>
    <xf numFmtId="0" fontId="52" fillId="0" borderId="51" xfId="0" applyFont="1" applyBorder="1"/>
    <xf numFmtId="0" fontId="52" fillId="0" borderId="52" xfId="0" applyFont="1" applyBorder="1"/>
    <xf numFmtId="0" fontId="94" fillId="0" borderId="53" xfId="0" applyFont="1" applyBorder="1" applyAlignment="1">
      <alignment horizontal="left" vertical="center" wrapText="1"/>
    </xf>
    <xf numFmtId="0" fontId="93" fillId="0" borderId="50" xfId="0" applyFont="1" applyBorder="1" applyAlignment="1">
      <alignment horizontal="left" vertical="center"/>
    </xf>
    <xf numFmtId="0" fontId="96" fillId="19" borderId="55" xfId="0" applyFont="1" applyFill="1" applyBorder="1" applyAlignment="1">
      <alignment horizontal="center" vertical="center" wrapText="1"/>
    </xf>
    <xf numFmtId="0" fontId="97" fillId="21" borderId="56" xfId="0" applyFont="1" applyFill="1" applyBorder="1" applyAlignment="1">
      <alignment horizontal="center" vertical="center"/>
    </xf>
    <xf numFmtId="0" fontId="96" fillId="19" borderId="56" xfId="0" applyFont="1" applyFill="1" applyBorder="1" applyAlignment="1">
      <alignment horizontal="center" vertical="center" wrapText="1"/>
    </xf>
    <xf numFmtId="0" fontId="96" fillId="18" borderId="57" xfId="0" applyFont="1" applyFill="1" applyBorder="1" applyAlignment="1">
      <alignment horizontal="center" vertical="center"/>
    </xf>
    <xf numFmtId="0" fontId="52" fillId="0" borderId="58" xfId="0" applyFont="1" applyBorder="1"/>
    <xf numFmtId="0" fontId="52" fillId="0" borderId="59" xfId="0" applyFont="1" applyBorder="1"/>
    <xf numFmtId="0" fontId="52" fillId="0" borderId="60" xfId="0" applyFont="1" applyBorder="1"/>
    <xf numFmtId="165" fontId="96" fillId="19" borderId="56" xfId="0" applyNumberFormat="1" applyFont="1" applyFill="1" applyBorder="1" applyAlignment="1">
      <alignment horizontal="center" vertical="center" wrapText="1"/>
    </xf>
    <xf numFmtId="165" fontId="96" fillId="18" borderId="57" xfId="0" applyNumberFormat="1" applyFont="1" applyFill="1" applyBorder="1" applyAlignment="1">
      <alignment horizontal="center" vertical="center"/>
    </xf>
    <xf numFmtId="0" fontId="93" fillId="21" borderId="44" xfId="0" applyFont="1" applyFill="1" applyBorder="1" applyAlignment="1">
      <alignment horizontal="center" vertical="center"/>
    </xf>
    <xf numFmtId="170" fontId="96" fillId="21" borderId="44" xfId="0" applyNumberFormat="1" applyFont="1" applyFill="1" applyBorder="1" applyAlignment="1">
      <alignment horizontal="center" vertical="center"/>
    </xf>
    <xf numFmtId="165" fontId="96" fillId="21" borderId="44" xfId="0" applyNumberFormat="1" applyFont="1" applyFill="1" applyBorder="1" applyAlignment="1">
      <alignment horizontal="center" vertical="center"/>
    </xf>
    <xf numFmtId="170" fontId="94" fillId="0" borderId="44" xfId="0" applyNumberFormat="1" applyFont="1" applyBorder="1" applyAlignment="1">
      <alignment horizontal="center" vertical="center"/>
    </xf>
    <xf numFmtId="165" fontId="96" fillId="21" borderId="41" xfId="0" applyNumberFormat="1" applyFont="1" applyFill="1" applyBorder="1" applyAlignment="1">
      <alignment horizontal="center" vertical="center"/>
    </xf>
    <xf numFmtId="0" fontId="94" fillId="0" borderId="69" xfId="0" applyFont="1" applyBorder="1" applyAlignment="1">
      <alignment horizontal="center" vertical="center"/>
    </xf>
    <xf numFmtId="0" fontId="52" fillId="0" borderId="70" xfId="0" applyFont="1" applyBorder="1"/>
    <xf numFmtId="0" fontId="96" fillId="0" borderId="44" xfId="0" applyFont="1" applyBorder="1" applyAlignment="1">
      <alignment horizontal="center" vertical="center" wrapText="1"/>
    </xf>
    <xf numFmtId="0" fontId="93" fillId="0" borderId="44" xfId="0" applyFont="1" applyBorder="1" applyAlignment="1">
      <alignment horizontal="center" vertical="center"/>
    </xf>
    <xf numFmtId="0" fontId="105" fillId="23" borderId="20" xfId="0" applyFont="1" applyFill="1" applyBorder="1" applyAlignment="1">
      <alignment horizontal="center" vertical="center" wrapText="1"/>
    </xf>
    <xf numFmtId="16" fontId="108" fillId="25" borderId="55" xfId="0" applyNumberFormat="1" applyFont="1" applyFill="1" applyBorder="1" applyAlignment="1">
      <alignment horizontal="center" vertical="center" textRotation="90" wrapText="1"/>
    </xf>
    <xf numFmtId="0" fontId="105" fillId="24" borderId="79" xfId="0" applyFont="1" applyFill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center" wrapText="1"/>
    </xf>
    <xf numFmtId="16" fontId="105" fillId="25" borderId="20" xfId="0" applyNumberFormat="1" applyFont="1" applyFill="1" applyBorder="1" applyAlignment="1">
      <alignment horizontal="center" vertical="center" textRotation="90" wrapText="1"/>
    </xf>
    <xf numFmtId="0" fontId="105" fillId="0" borderId="21" xfId="0" applyFont="1" applyBorder="1" applyAlignment="1">
      <alignment horizontal="center" vertical="center" wrapText="1"/>
    </xf>
    <xf numFmtId="0" fontId="52" fillId="0" borderId="99" xfId="0" applyFont="1" applyBorder="1"/>
    <xf numFmtId="0" fontId="107" fillId="0" borderId="74" xfId="0" applyFont="1" applyBorder="1" applyAlignment="1">
      <alignment horizontal="center" vertical="center" wrapText="1"/>
    </xf>
    <xf numFmtId="20" fontId="107" fillId="0" borderId="92" xfId="0" applyNumberFormat="1" applyFont="1" applyBorder="1" applyAlignment="1">
      <alignment horizontal="center" vertical="center"/>
    </xf>
    <xf numFmtId="0" fontId="52" fillId="0" borderId="100" xfId="0" applyFont="1" applyBorder="1"/>
    <xf numFmtId="0" fontId="107" fillId="0" borderId="31" xfId="0" applyFont="1" applyBorder="1" applyAlignment="1">
      <alignment horizontal="center" vertical="center"/>
    </xf>
    <xf numFmtId="0" fontId="52" fillId="0" borderId="103" xfId="0" applyFont="1" applyBorder="1"/>
    <xf numFmtId="20" fontId="107" fillId="0" borderId="31" xfId="0" applyNumberFormat="1" applyFont="1" applyBorder="1" applyAlignment="1">
      <alignment horizontal="center" vertical="center" wrapText="1"/>
    </xf>
    <xf numFmtId="20" fontId="107" fillId="0" borderId="53" xfId="0" applyNumberFormat="1" applyFont="1" applyBorder="1" applyAlignment="1">
      <alignment horizontal="center" vertical="center" wrapText="1"/>
    </xf>
    <xf numFmtId="0" fontId="52" fillId="0" borderId="110" xfId="0" applyFont="1" applyBorder="1"/>
    <xf numFmtId="0" fontId="107" fillId="24" borderId="91" xfId="0" applyFont="1" applyFill="1" applyBorder="1" applyAlignment="1">
      <alignment horizontal="center" vertical="center"/>
    </xf>
    <xf numFmtId="0" fontId="107" fillId="24" borderId="91" xfId="0" applyFont="1" applyFill="1" applyBorder="1"/>
    <xf numFmtId="16" fontId="105" fillId="25" borderId="127" xfId="0" applyNumberFormat="1" applyFont="1" applyFill="1" applyBorder="1" applyAlignment="1">
      <alignment horizontal="center" vertical="center" textRotation="90" wrapText="1"/>
    </xf>
    <xf numFmtId="0" fontId="52" fillId="0" borderId="125" xfId="0" applyFont="1" applyBorder="1"/>
    <xf numFmtId="0" fontId="52" fillId="0" borderId="126" xfId="0" applyFont="1" applyBorder="1"/>
    <xf numFmtId="0" fontId="107" fillId="0" borderId="34" xfId="0" applyFont="1" applyBorder="1" applyAlignment="1">
      <alignment horizontal="center" vertical="center" wrapText="1"/>
    </xf>
    <xf numFmtId="0" fontId="107" fillId="0" borderId="53" xfId="0" applyFont="1" applyBorder="1" applyAlignment="1">
      <alignment horizontal="center" vertical="center" wrapText="1"/>
    </xf>
    <xf numFmtId="0" fontId="52" fillId="0" borderId="118" xfId="0" applyFont="1" applyBorder="1"/>
    <xf numFmtId="0" fontId="105" fillId="24" borderId="17" xfId="0" applyFont="1" applyFill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 wrapText="1"/>
    </xf>
    <xf numFmtId="0" fontId="107" fillId="0" borderId="57" xfId="0" applyFont="1" applyBorder="1" applyAlignment="1">
      <alignment horizontal="center" vertical="center" wrapText="1"/>
    </xf>
    <xf numFmtId="0" fontId="107" fillId="24" borderId="124" xfId="0" applyFont="1" applyFill="1" applyBorder="1"/>
    <xf numFmtId="0" fontId="107" fillId="0" borderId="69" xfId="0" applyFont="1" applyBorder="1" applyAlignment="1">
      <alignment horizontal="center" vertical="center" wrapText="1"/>
    </xf>
    <xf numFmtId="0" fontId="107" fillId="0" borderId="41" xfId="0" applyFont="1" applyBorder="1" applyAlignment="1">
      <alignment horizontal="center"/>
    </xf>
    <xf numFmtId="0" fontId="107" fillId="0" borderId="71" xfId="0" applyFont="1" applyBorder="1" applyAlignment="1">
      <alignment horizontal="center"/>
    </xf>
    <xf numFmtId="0" fontId="52" fillId="0" borderId="121" xfId="0" applyFont="1" applyBorder="1"/>
    <xf numFmtId="0" fontId="52" fillId="0" borderId="68" xfId="0" applyFont="1" applyBorder="1"/>
    <xf numFmtId="20" fontId="105" fillId="0" borderId="71" xfId="0" applyNumberFormat="1" applyFont="1" applyBorder="1" applyAlignment="1">
      <alignment horizontal="center" vertical="center" wrapText="1"/>
    </xf>
    <xf numFmtId="170" fontId="105" fillId="3" borderId="34" xfId="0" applyNumberFormat="1" applyFont="1" applyFill="1" applyBorder="1" applyAlignment="1">
      <alignment horizontal="center" vertical="center" wrapText="1"/>
    </xf>
    <xf numFmtId="170" fontId="107" fillId="0" borderId="119" xfId="0" applyNumberFormat="1" applyFont="1" applyBorder="1" applyAlignment="1">
      <alignment horizontal="center" vertical="center" wrapText="1"/>
    </xf>
    <xf numFmtId="0" fontId="52" fillId="0" borderId="101" xfId="0" applyFont="1" applyBorder="1"/>
    <xf numFmtId="170" fontId="105" fillId="3" borderId="120" xfId="0" applyNumberFormat="1" applyFont="1" applyFill="1" applyBorder="1" applyAlignment="1">
      <alignment horizontal="center" vertical="center" wrapText="1"/>
    </xf>
    <xf numFmtId="0" fontId="52" fillId="0" borderId="102" xfId="0" applyFont="1" applyBorder="1"/>
    <xf numFmtId="20" fontId="107" fillId="0" borderId="118" xfId="0" applyNumberFormat="1" applyFont="1" applyBorder="1" applyAlignment="1">
      <alignment horizontal="center" vertical="center" wrapText="1"/>
    </xf>
    <xf numFmtId="0" fontId="107" fillId="3" borderId="69" xfId="0" applyFont="1" applyFill="1" applyBorder="1" applyAlignment="1">
      <alignment horizontal="center" vertical="center" wrapText="1"/>
    </xf>
    <xf numFmtId="170" fontId="107" fillId="3" borderId="71" xfId="0" applyNumberFormat="1" applyFont="1" applyFill="1" applyBorder="1" applyAlignment="1">
      <alignment horizontal="center" vertical="center" wrapText="1"/>
    </xf>
    <xf numFmtId="170" fontId="107" fillId="0" borderId="69" xfId="0" applyNumberFormat="1" applyFont="1" applyBorder="1" applyAlignment="1">
      <alignment horizontal="center" vertical="center" wrapText="1"/>
    </xf>
    <xf numFmtId="0" fontId="103" fillId="24" borderId="45" xfId="0" applyFont="1" applyFill="1" applyBorder="1" applyAlignment="1">
      <alignment horizontal="center" vertical="center"/>
    </xf>
    <xf numFmtId="0" fontId="104" fillId="25" borderId="17" xfId="0" applyFont="1" applyFill="1" applyBorder="1" applyAlignment="1">
      <alignment horizontal="center" vertical="center"/>
    </xf>
    <xf numFmtId="0" fontId="105" fillId="23" borderId="65" xfId="0" applyFont="1" applyFill="1" applyBorder="1" applyAlignment="1">
      <alignment horizontal="center" vertical="center" wrapText="1"/>
    </xf>
    <xf numFmtId="0" fontId="52" fillId="0" borderId="85" xfId="0" applyFont="1" applyBorder="1"/>
    <xf numFmtId="170" fontId="105" fillId="23" borderId="65" xfId="0" applyNumberFormat="1" applyFont="1" applyFill="1" applyBorder="1" applyAlignment="1">
      <alignment horizontal="center" vertical="center" wrapText="1"/>
    </xf>
    <xf numFmtId="0" fontId="106" fillId="0" borderId="0" xfId="0" applyFont="1" applyAlignment="1">
      <alignment vertical="center" wrapText="1"/>
    </xf>
    <xf numFmtId="0" fontId="105" fillId="24" borderId="88" xfId="0" applyFont="1" applyFill="1" applyBorder="1" applyAlignment="1">
      <alignment horizontal="center" vertical="center" wrapText="1"/>
    </xf>
    <xf numFmtId="0" fontId="52" fillId="0" borderId="89" xfId="0" applyFont="1" applyBorder="1"/>
    <xf numFmtId="0" fontId="52" fillId="0" borderId="90" xfId="0" applyFont="1" applyBorder="1"/>
    <xf numFmtId="170" fontId="105" fillId="0" borderId="97" xfId="0" applyNumberFormat="1" applyFont="1" applyBorder="1" applyAlignment="1">
      <alignment horizontal="center" vertical="center" wrapText="1"/>
    </xf>
    <xf numFmtId="20" fontId="107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70" fontId="107" fillId="3" borderId="96" xfId="0" applyNumberFormat="1" applyFont="1" applyFill="1" applyBorder="1" applyAlignment="1">
      <alignment horizontal="center" vertical="center" wrapText="1"/>
    </xf>
    <xf numFmtId="0" fontId="105" fillId="24" borderId="93" xfId="0" applyFont="1" applyFill="1" applyBorder="1" applyAlignment="1">
      <alignment horizontal="center" vertical="center" wrapText="1"/>
    </xf>
    <xf numFmtId="170" fontId="105" fillId="24" borderId="94" xfId="0" applyNumberFormat="1" applyFont="1" applyFill="1" applyBorder="1" applyAlignment="1">
      <alignment horizontal="center" vertical="center" wrapText="1"/>
    </xf>
    <xf numFmtId="170" fontId="105" fillId="24" borderId="93" xfId="0" applyNumberFormat="1" applyFont="1" applyFill="1" applyBorder="1" applyAlignment="1">
      <alignment horizontal="center" vertical="center" wrapText="1"/>
    </xf>
    <xf numFmtId="170" fontId="105" fillId="3" borderId="95" xfId="0" applyNumberFormat="1" applyFont="1" applyFill="1" applyBorder="1" applyAlignment="1">
      <alignment horizontal="center" vertical="center" wrapText="1"/>
    </xf>
    <xf numFmtId="170" fontId="77" fillId="29" borderId="41" xfId="0" applyNumberFormat="1" applyFont="1" applyFill="1" applyBorder="1" applyAlignment="1">
      <alignment horizontal="center" vertical="center" wrapText="1"/>
    </xf>
    <xf numFmtId="170" fontId="77" fillId="31" borderId="41" xfId="0" applyNumberFormat="1" applyFont="1" applyFill="1" applyBorder="1" applyAlignment="1">
      <alignment horizontal="center" vertical="center" wrapText="1"/>
    </xf>
    <xf numFmtId="0" fontId="91" fillId="26" borderId="41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/>
    </xf>
    <xf numFmtId="170" fontId="116" fillId="0" borderId="34" xfId="0" applyNumberFormat="1" applyFont="1" applyBorder="1" applyAlignment="1">
      <alignment horizontal="center" vertical="center" wrapText="1"/>
    </xf>
    <xf numFmtId="170" fontId="114" fillId="29" borderId="41" xfId="0" applyNumberFormat="1" applyFont="1" applyFill="1" applyBorder="1" applyAlignment="1">
      <alignment horizontal="center" vertical="center"/>
    </xf>
    <xf numFmtId="170" fontId="116" fillId="23" borderId="31" xfId="0" applyNumberFormat="1" applyFont="1" applyFill="1" applyBorder="1" applyAlignment="1">
      <alignment horizontal="center" vertical="center" wrapText="1"/>
    </xf>
    <xf numFmtId="170" fontId="77" fillId="0" borderId="41" xfId="0" applyNumberFormat="1" applyFont="1" applyBorder="1" applyAlignment="1">
      <alignment horizontal="center" vertical="center" wrapText="1"/>
    </xf>
    <xf numFmtId="170" fontId="77" fillId="32" borderId="41" xfId="0" applyNumberFormat="1" applyFont="1" applyFill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170" fontId="116" fillId="29" borderId="41" xfId="0" applyNumberFormat="1" applyFont="1" applyFill="1" applyBorder="1" applyAlignment="1">
      <alignment horizontal="center" vertical="center"/>
    </xf>
    <xf numFmtId="169" fontId="111" fillId="27" borderId="41" xfId="0" applyNumberFormat="1" applyFont="1" applyFill="1" applyBorder="1" applyAlignment="1">
      <alignment horizontal="center" vertical="center" textRotation="90"/>
    </xf>
    <xf numFmtId="0" fontId="79" fillId="30" borderId="41" xfId="0" applyFont="1" applyFill="1" applyBorder="1" applyAlignment="1">
      <alignment horizontal="center" vertical="center" wrapText="1"/>
    </xf>
    <xf numFmtId="0" fontId="91" fillId="23" borderId="41" xfId="0" applyFont="1" applyFill="1" applyBorder="1" applyAlignment="1">
      <alignment horizontal="center" vertical="center" wrapText="1"/>
    </xf>
    <xf numFmtId="0" fontId="77" fillId="24" borderId="41" xfId="0" applyFont="1" applyFill="1" applyBorder="1" applyAlignment="1">
      <alignment horizontal="center"/>
    </xf>
    <xf numFmtId="0" fontId="79" fillId="13" borderId="41" xfId="0" applyFont="1" applyFill="1" applyBorder="1" applyAlignment="1">
      <alignment horizontal="center" vertical="center" wrapText="1"/>
    </xf>
    <xf numFmtId="0" fontId="117" fillId="28" borderId="31" xfId="0" applyFont="1" applyFill="1" applyBorder="1" applyAlignment="1">
      <alignment horizontal="center" vertical="center"/>
    </xf>
    <xf numFmtId="170" fontId="77" fillId="29" borderId="41" xfId="0" applyNumberFormat="1" applyFont="1" applyFill="1" applyBorder="1" applyAlignment="1">
      <alignment horizontal="center" vertical="center"/>
    </xf>
    <xf numFmtId="20" fontId="77" fillId="0" borderId="34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20" fontId="77" fillId="0" borderId="31" xfId="0" applyNumberFormat="1" applyFont="1" applyBorder="1" applyAlignment="1">
      <alignment horizontal="center" vertical="center" wrapText="1"/>
    </xf>
    <xf numFmtId="0" fontId="52" fillId="0" borderId="92" xfId="0" applyFont="1" applyBorder="1"/>
    <xf numFmtId="0" fontId="52" fillId="0" borderId="37" xfId="0" applyFont="1" applyBorder="1"/>
    <xf numFmtId="20" fontId="77" fillId="0" borderId="31" xfId="0" applyNumberFormat="1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170" fontId="116" fillId="31" borderId="41" xfId="0" applyNumberFormat="1" applyFont="1" applyFill="1" applyBorder="1" applyAlignment="1">
      <alignment horizontal="center" vertical="center" wrapText="1"/>
    </xf>
    <xf numFmtId="0" fontId="112" fillId="27" borderId="41" xfId="0" applyFont="1" applyFill="1" applyBorder="1" applyAlignment="1">
      <alignment horizontal="center" vertical="center" wrapText="1"/>
    </xf>
    <xf numFmtId="0" fontId="113" fillId="26" borderId="41" xfId="0" applyFont="1" applyFill="1" applyBorder="1" applyAlignment="1">
      <alignment horizontal="center" vertical="center" wrapText="1"/>
    </xf>
    <xf numFmtId="170" fontId="114" fillId="29" borderId="31" xfId="0" applyNumberFormat="1" applyFont="1" applyFill="1" applyBorder="1" applyAlignment="1">
      <alignment horizontal="center" vertical="center" wrapText="1"/>
    </xf>
    <xf numFmtId="0" fontId="112" fillId="28" borderId="31" xfId="0" applyFont="1" applyFill="1" applyBorder="1" applyAlignment="1">
      <alignment horizontal="center" vertical="center" wrapText="1"/>
    </xf>
    <xf numFmtId="0" fontId="77" fillId="31" borderId="41" xfId="0" applyFont="1" applyFill="1" applyBorder="1" applyAlignment="1">
      <alignment horizontal="center" vertical="center" wrapText="1"/>
    </xf>
    <xf numFmtId="0" fontId="79" fillId="23" borderId="41" xfId="0" applyFont="1" applyFill="1" applyBorder="1" applyAlignment="1">
      <alignment horizontal="center" vertical="center" wrapText="1"/>
    </xf>
    <xf numFmtId="0" fontId="109" fillId="26" borderId="31" xfId="0" applyFont="1" applyFill="1" applyBorder="1" applyAlignment="1">
      <alignment horizontal="center" vertical="center"/>
    </xf>
    <xf numFmtId="0" fontId="111" fillId="9" borderId="31" xfId="0" applyFont="1" applyFill="1" applyBorder="1" applyAlignment="1">
      <alignment horizontal="center" vertical="center" wrapText="1"/>
    </xf>
    <xf numFmtId="0" fontId="112" fillId="27" borderId="34" xfId="0" applyFont="1" applyFill="1" applyBorder="1" applyAlignment="1">
      <alignment horizontal="center" vertical="center" wrapText="1"/>
    </xf>
    <xf numFmtId="0" fontId="115" fillId="28" borderId="31" xfId="0" applyFont="1" applyFill="1" applyBorder="1" applyAlignment="1">
      <alignment horizontal="center" vertical="center"/>
    </xf>
    <xf numFmtId="0" fontId="79" fillId="26" borderId="41" xfId="0" applyFont="1" applyFill="1" applyBorder="1" applyAlignment="1">
      <alignment horizontal="center" vertical="center" wrapText="1"/>
    </xf>
    <xf numFmtId="170" fontId="116" fillId="29" borderId="41" xfId="0" applyNumberFormat="1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20" fontId="30" fillId="0" borderId="34" xfId="0" applyNumberFormat="1" applyFont="1" applyBorder="1" applyAlignment="1">
      <alignment horizontal="center" vertical="center"/>
    </xf>
    <xf numFmtId="20" fontId="30" fillId="0" borderId="34" xfId="0" applyNumberFormat="1" applyFont="1" applyBorder="1" applyAlignment="1">
      <alignment horizontal="center" vertical="center" wrapText="1"/>
    </xf>
    <xf numFmtId="0" fontId="121" fillId="23" borderId="41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170" fontId="30" fillId="0" borderId="4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121" fillId="0" borderId="41" xfId="0" applyFont="1" applyBorder="1" applyAlignment="1">
      <alignment horizontal="center" vertical="center" wrapText="1"/>
    </xf>
    <xf numFmtId="0" fontId="111" fillId="33" borderId="31" xfId="0" applyFont="1" applyFill="1" applyBorder="1" applyAlignment="1">
      <alignment horizontal="center" vertical="center" wrapText="1"/>
    </xf>
    <xf numFmtId="20" fontId="30" fillId="0" borderId="31" xfId="0" applyNumberFormat="1" applyFont="1" applyBorder="1" applyAlignment="1">
      <alignment horizontal="center" vertical="center" wrapText="1"/>
    </xf>
    <xf numFmtId="0" fontId="121" fillId="0" borderId="41" xfId="0" applyFont="1" applyBorder="1" applyAlignment="1">
      <alignment horizontal="center" vertical="center"/>
    </xf>
    <xf numFmtId="170" fontId="30" fillId="29" borderId="41" xfId="0" applyNumberFormat="1" applyFont="1" applyFill="1" applyBorder="1" applyAlignment="1">
      <alignment horizontal="center" vertical="center" wrapText="1"/>
    </xf>
    <xf numFmtId="170" fontId="30" fillId="31" borderId="41" xfId="0" applyNumberFormat="1" applyFont="1" applyFill="1" applyBorder="1" applyAlignment="1">
      <alignment horizontal="center" vertical="center" wrapText="1"/>
    </xf>
    <xf numFmtId="170" fontId="30" fillId="0" borderId="41" xfId="0" applyNumberFormat="1" applyFont="1" applyBorder="1" applyAlignment="1">
      <alignment horizontal="center" vertical="center" wrapText="1"/>
    </xf>
    <xf numFmtId="170" fontId="30" fillId="32" borderId="41" xfId="0" applyNumberFormat="1" applyFont="1" applyFill="1" applyBorder="1" applyAlignment="1">
      <alignment horizontal="center" vertical="center" wrapText="1"/>
    </xf>
    <xf numFmtId="170" fontId="30" fillId="29" borderId="41" xfId="0" applyNumberFormat="1" applyFont="1" applyFill="1" applyBorder="1" applyAlignment="1">
      <alignment horizontal="center" vertical="center"/>
    </xf>
    <xf numFmtId="20" fontId="110" fillId="23" borderId="41" xfId="0" applyNumberFormat="1" applyFont="1" applyFill="1" applyBorder="1" applyAlignment="1">
      <alignment horizontal="center" vertical="center" wrapText="1"/>
    </xf>
    <xf numFmtId="0" fontId="122" fillId="0" borderId="41" xfId="0" applyFont="1" applyBorder="1" applyAlignment="1">
      <alignment horizontal="center" vertical="center"/>
    </xf>
    <xf numFmtId="170" fontId="122" fillId="0" borderId="41" xfId="0" applyNumberFormat="1" applyFont="1" applyBorder="1" applyAlignment="1">
      <alignment horizontal="center" vertical="center"/>
    </xf>
    <xf numFmtId="0" fontId="124" fillId="23" borderId="41" xfId="0" applyFont="1" applyFill="1" applyBorder="1" applyAlignment="1">
      <alignment horizontal="center"/>
    </xf>
    <xf numFmtId="170" fontId="30" fillId="23" borderId="31" xfId="0" applyNumberFormat="1" applyFont="1" applyFill="1" applyBorder="1" applyAlignment="1">
      <alignment horizontal="center" vertical="center" wrapText="1"/>
    </xf>
    <xf numFmtId="0" fontId="119" fillId="23" borderId="41" xfId="0" applyFont="1" applyFill="1" applyBorder="1" applyAlignment="1">
      <alignment horizontal="center" vertical="center" wrapText="1"/>
    </xf>
    <xf numFmtId="0" fontId="123" fillId="23" borderId="41" xfId="0" applyFont="1" applyFill="1" applyBorder="1" applyAlignment="1">
      <alignment horizontal="center"/>
    </xf>
    <xf numFmtId="0" fontId="126" fillId="23" borderId="20" xfId="0" applyFont="1" applyFill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7" fillId="35" borderId="17" xfId="0" applyFont="1" applyFill="1" applyBorder="1" applyAlignment="1">
      <alignment horizontal="center" vertical="center"/>
    </xf>
    <xf numFmtId="16" fontId="127" fillId="34" borderId="127" xfId="0" applyNumberFormat="1" applyFont="1" applyFill="1" applyBorder="1" applyAlignment="1">
      <alignment horizontal="center" vertical="center" textRotation="90" wrapText="1"/>
    </xf>
    <xf numFmtId="0" fontId="128" fillId="0" borderId="55" xfId="0" applyFont="1" applyBorder="1" applyAlignment="1">
      <alignment horizontal="center" vertical="center" wrapText="1"/>
    </xf>
    <xf numFmtId="20" fontId="128" fillId="23" borderId="20" xfId="0" applyNumberFormat="1" applyFont="1" applyFill="1" applyBorder="1" applyAlignment="1">
      <alignment horizontal="center" vertical="center" wrapText="1"/>
    </xf>
    <xf numFmtId="0" fontId="126" fillId="23" borderId="127" xfId="0" applyFont="1" applyFill="1" applyBorder="1" applyAlignment="1">
      <alignment horizontal="center" vertical="center" wrapText="1"/>
    </xf>
    <xf numFmtId="0" fontId="128" fillId="0" borderId="57" xfId="0" applyFont="1" applyBorder="1" applyAlignment="1">
      <alignment horizontal="center" vertical="center" wrapText="1"/>
    </xf>
    <xf numFmtId="0" fontId="128" fillId="0" borderId="34" xfId="0" applyFont="1" applyBorder="1" applyAlignment="1">
      <alignment horizontal="center" vertical="center" wrapText="1"/>
    </xf>
    <xf numFmtId="0" fontId="126" fillId="0" borderId="66" xfId="0" applyFont="1" applyBorder="1" applyAlignment="1">
      <alignment horizontal="center" vertical="center" wrapText="1"/>
    </xf>
    <xf numFmtId="0" fontId="128" fillId="0" borderId="130" xfId="0" applyFont="1" applyBorder="1" applyAlignment="1">
      <alignment horizontal="center" vertical="center" wrapText="1"/>
    </xf>
    <xf numFmtId="0" fontId="129" fillId="0" borderId="55" xfId="0" applyFont="1" applyBorder="1" applyAlignment="1">
      <alignment horizontal="center" vertical="center" wrapText="1"/>
    </xf>
    <xf numFmtId="170" fontId="128" fillId="0" borderId="55" xfId="0" applyNumberFormat="1" applyFont="1" applyBorder="1" applyAlignment="1">
      <alignment horizontal="center" vertical="center" wrapText="1"/>
    </xf>
    <xf numFmtId="0" fontId="30" fillId="36" borderId="56" xfId="0" applyFont="1" applyFill="1" applyBorder="1" applyAlignment="1">
      <alignment horizontal="center"/>
    </xf>
    <xf numFmtId="20" fontId="126" fillId="0" borderId="69" xfId="0" applyNumberFormat="1" applyFont="1" applyBorder="1" applyAlignment="1">
      <alignment horizontal="center" vertical="center" wrapText="1"/>
    </xf>
    <xf numFmtId="0" fontId="128" fillId="0" borderId="41" xfId="0" applyFont="1" applyBorder="1" applyAlignment="1">
      <alignment horizontal="center" vertical="center" wrapText="1"/>
    </xf>
    <xf numFmtId="170" fontId="126" fillId="0" borderId="56" xfId="0" applyNumberFormat="1" applyFont="1" applyBorder="1" applyAlignment="1">
      <alignment horizontal="center" vertical="center" wrapText="1"/>
    </xf>
    <xf numFmtId="170" fontId="128" fillId="3" borderId="56" xfId="0" applyNumberFormat="1" applyFont="1" applyFill="1" applyBorder="1" applyAlignment="1">
      <alignment horizontal="center" vertical="center" wrapText="1"/>
    </xf>
    <xf numFmtId="170" fontId="126" fillId="3" borderId="56" xfId="0" applyNumberFormat="1" applyFont="1" applyFill="1" applyBorder="1" applyAlignment="1">
      <alignment horizontal="center" vertical="center" wrapText="1"/>
    </xf>
    <xf numFmtId="20" fontId="128" fillId="0" borderId="66" xfId="0" applyNumberFormat="1" applyFont="1" applyBorder="1" applyAlignment="1">
      <alignment horizontal="center" vertical="center" wrapText="1"/>
    </xf>
    <xf numFmtId="170" fontId="128" fillId="0" borderId="66" xfId="0" applyNumberFormat="1" applyFont="1" applyBorder="1" applyAlignment="1">
      <alignment horizontal="center" vertical="center" wrapText="1"/>
    </xf>
    <xf numFmtId="0" fontId="126" fillId="23" borderId="132" xfId="0" applyFont="1" applyFill="1" applyBorder="1" applyAlignment="1">
      <alignment horizontal="center" vertical="center" wrapText="1"/>
    </xf>
    <xf numFmtId="0" fontId="52" fillId="0" borderId="133" xfId="0" applyFont="1" applyBorder="1"/>
    <xf numFmtId="0" fontId="52" fillId="0" borderId="134" xfId="0" applyFont="1" applyBorder="1"/>
    <xf numFmtId="0" fontId="128" fillId="0" borderId="53" xfId="0" applyFont="1" applyBorder="1" applyAlignment="1">
      <alignment horizontal="center" vertical="center" wrapText="1"/>
    </xf>
    <xf numFmtId="20" fontId="128" fillId="0" borderId="34" xfId="0" applyNumberFormat="1" applyFont="1" applyBorder="1" applyAlignment="1">
      <alignment horizontal="center" vertical="center"/>
    </xf>
    <xf numFmtId="0" fontId="126" fillId="23" borderId="41" xfId="0" applyFont="1" applyFill="1" applyBorder="1" applyAlignment="1">
      <alignment horizontal="center" vertical="center" wrapText="1"/>
    </xf>
    <xf numFmtId="170" fontId="126" fillId="23" borderId="41" xfId="0" applyNumberFormat="1" applyFont="1" applyFill="1" applyBorder="1" applyAlignment="1">
      <alignment horizontal="center" vertical="center" wrapText="1"/>
    </xf>
    <xf numFmtId="1" fontId="128" fillId="3" borderId="41" xfId="0" applyNumberFormat="1" applyFont="1" applyFill="1" applyBorder="1" applyAlignment="1">
      <alignment horizontal="center" vertical="center" wrapText="1"/>
    </xf>
    <xf numFmtId="170" fontId="128" fillId="3" borderId="41" xfId="0" applyNumberFormat="1" applyFont="1" applyFill="1" applyBorder="1" applyAlignment="1">
      <alignment horizontal="center" vertical="center" wrapText="1"/>
    </xf>
    <xf numFmtId="0" fontId="126" fillId="0" borderId="69" xfId="0" applyFont="1" applyBorder="1" applyAlignment="1">
      <alignment horizontal="center" vertical="center" wrapText="1"/>
    </xf>
    <xf numFmtId="170" fontId="126" fillId="3" borderId="41" xfId="0" applyNumberFormat="1" applyFont="1" applyFill="1" applyBorder="1" applyAlignment="1">
      <alignment horizontal="center" vertical="center" wrapText="1"/>
    </xf>
    <xf numFmtId="170" fontId="126" fillId="0" borderId="41" xfId="0" applyNumberFormat="1" applyFont="1" applyBorder="1" applyAlignment="1">
      <alignment horizontal="center" vertical="center" wrapText="1"/>
    </xf>
    <xf numFmtId="20" fontId="128" fillId="0" borderId="41" xfId="0" applyNumberFormat="1" applyFont="1" applyBorder="1" applyAlignment="1">
      <alignment horizontal="center" vertical="center" wrapText="1"/>
    </xf>
    <xf numFmtId="0" fontId="125" fillId="9" borderId="17" xfId="0" applyFont="1" applyFill="1" applyBorder="1" applyAlignment="1">
      <alignment horizontal="center" vertical="center"/>
    </xf>
    <xf numFmtId="0" fontId="126" fillId="23" borderId="56" xfId="0" applyFont="1" applyFill="1" applyBorder="1" applyAlignment="1">
      <alignment horizontal="center" vertical="center" wrapText="1"/>
    </xf>
    <xf numFmtId="0" fontId="126" fillId="34" borderId="57" xfId="0" applyFont="1" applyFill="1" applyBorder="1" applyAlignment="1">
      <alignment horizontal="center" vertical="center" wrapText="1"/>
    </xf>
    <xf numFmtId="170" fontId="126" fillId="23" borderId="56" xfId="0" applyNumberFormat="1" applyFont="1" applyFill="1" applyBorder="1" applyAlignment="1">
      <alignment horizontal="center" vertical="center" wrapText="1"/>
    </xf>
    <xf numFmtId="170" fontId="128" fillId="0" borderId="41" xfId="0" applyNumberFormat="1" applyFont="1" applyBorder="1" applyAlignment="1">
      <alignment horizontal="center" vertical="center" wrapText="1"/>
    </xf>
    <xf numFmtId="20" fontId="128" fillId="0" borderId="31" xfId="0" applyNumberFormat="1" applyFont="1" applyBorder="1" applyAlignment="1">
      <alignment horizontal="center" vertical="center" wrapText="1"/>
    </xf>
    <xf numFmtId="166" fontId="95" fillId="0" borderId="41" xfId="0" applyNumberFormat="1" applyFont="1" applyBorder="1" applyAlignment="1">
      <alignment horizontal="center" vertical="center" wrapText="1"/>
    </xf>
    <xf numFmtId="0" fontId="132" fillId="3" borderId="39" xfId="0" applyFont="1" applyFill="1" applyBorder="1" applyAlignment="1">
      <alignment horizontal="center" vertical="center"/>
    </xf>
    <xf numFmtId="0" fontId="96" fillId="4" borderId="34" xfId="0" applyFont="1" applyFill="1" applyBorder="1" applyAlignment="1">
      <alignment horizontal="center" vertical="center" wrapText="1"/>
    </xf>
    <xf numFmtId="0" fontId="96" fillId="7" borderId="0" xfId="0" applyFont="1" applyFill="1" applyAlignment="1">
      <alignment horizontal="center" vertical="center" wrapText="1"/>
    </xf>
    <xf numFmtId="0" fontId="137" fillId="38" borderId="152" xfId="0" applyFont="1" applyFill="1" applyBorder="1" applyAlignment="1">
      <alignment horizontal="center" vertical="center" wrapText="1"/>
    </xf>
    <xf numFmtId="0" fontId="52" fillId="0" borderId="153" xfId="0" applyFont="1" applyBorder="1"/>
    <xf numFmtId="0" fontId="96" fillId="38" borderId="154" xfId="0" applyFont="1" applyFill="1" applyBorder="1" applyAlignment="1">
      <alignment horizontal="center" vertical="center" wrapText="1"/>
    </xf>
    <xf numFmtId="0" fontId="52" fillId="0" borderId="155" xfId="0" applyFont="1" applyBorder="1"/>
    <xf numFmtId="0" fontId="97" fillId="39" borderId="48" xfId="0" applyFont="1" applyFill="1" applyBorder="1" applyAlignment="1">
      <alignment horizontal="center" vertical="center" wrapText="1"/>
    </xf>
    <xf numFmtId="0" fontId="94" fillId="0" borderId="48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 wrapText="1"/>
    </xf>
    <xf numFmtId="169" fontId="94" fillId="0" borderId="69" xfId="0" applyNumberFormat="1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42" borderId="41" xfId="0" applyFont="1" applyFill="1" applyBorder="1" applyAlignment="1">
      <alignment horizontal="center" vertical="center"/>
    </xf>
    <xf numFmtId="0" fontId="52" fillId="0" borderId="167" xfId="0" applyFont="1" applyBorder="1"/>
    <xf numFmtId="0" fontId="96" fillId="42" borderId="41" xfId="0" applyFont="1" applyFill="1" applyBorder="1" applyAlignment="1">
      <alignment horizontal="center" vertical="center" wrapText="1"/>
    </xf>
    <xf numFmtId="0" fontId="143" fillId="13" borderId="161" xfId="0" applyFont="1" applyFill="1" applyBorder="1" applyAlignment="1">
      <alignment horizontal="center" vertical="center"/>
    </xf>
    <xf numFmtId="0" fontId="52" fillId="0" borderId="162" xfId="0" applyFont="1" applyBorder="1"/>
    <xf numFmtId="0" fontId="52" fillId="0" borderId="163" xfId="0" applyFont="1" applyBorder="1"/>
    <xf numFmtId="0" fontId="96" fillId="42" borderId="165" xfId="0" applyFont="1" applyFill="1" applyBorder="1" applyAlignment="1">
      <alignment horizontal="center" vertical="center" wrapText="1"/>
    </xf>
    <xf numFmtId="0" fontId="52" fillId="0" borderId="166" xfId="0" applyFont="1" applyBorder="1"/>
    <xf numFmtId="0" fontId="96" fillId="42" borderId="41" xfId="0" applyFont="1" applyFill="1" applyBorder="1" applyAlignment="1">
      <alignment vertical="center" wrapText="1"/>
    </xf>
    <xf numFmtId="0" fontId="96" fillId="42" borderId="41" xfId="0" applyFont="1" applyFill="1" applyBorder="1" applyAlignment="1">
      <alignment horizontal="center" vertical="center"/>
    </xf>
    <xf numFmtId="0" fontId="146" fillId="21" borderId="56" xfId="0" applyFont="1" applyFill="1" applyBorder="1" applyAlignment="1">
      <alignment horizontal="center" vertical="center" wrapText="1"/>
    </xf>
    <xf numFmtId="0" fontId="146" fillId="21" borderId="57" xfId="0" applyFont="1" applyFill="1" applyBorder="1" applyAlignment="1">
      <alignment horizontal="center" vertical="center" wrapText="1"/>
    </xf>
    <xf numFmtId="0" fontId="146" fillId="21" borderId="130" xfId="0" applyFont="1" applyFill="1" applyBorder="1" applyAlignment="1">
      <alignment horizontal="center" vertical="center" wrapText="1"/>
    </xf>
    <xf numFmtId="0" fontId="52" fillId="0" borderId="168" xfId="0" applyFont="1" applyBorder="1"/>
    <xf numFmtId="0" fontId="94" fillId="0" borderId="57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92" xfId="0" applyFont="1" applyBorder="1" applyAlignment="1">
      <alignment horizontal="center" vertical="center" wrapText="1"/>
    </xf>
    <xf numFmtId="0" fontId="96" fillId="43" borderId="17" xfId="0" applyFont="1" applyFill="1" applyBorder="1" applyAlignment="1">
      <alignment horizontal="center" vertical="center" wrapText="1"/>
    </xf>
    <xf numFmtId="0" fontId="101" fillId="23" borderId="44" xfId="0" applyFont="1" applyFill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 wrapText="1"/>
    </xf>
    <xf numFmtId="170" fontId="94" fillId="0" borderId="44" xfId="0" applyNumberFormat="1" applyFont="1" applyBorder="1" applyAlignment="1">
      <alignment horizontal="center" vertical="center" wrapText="1"/>
    </xf>
    <xf numFmtId="0" fontId="147" fillId="30" borderId="17" xfId="0" applyFont="1" applyFill="1" applyBorder="1" applyAlignment="1">
      <alignment horizontal="center" vertical="center" wrapText="1"/>
    </xf>
    <xf numFmtId="0" fontId="148" fillId="43" borderId="88" xfId="0" applyFont="1" applyFill="1" applyBorder="1" applyAlignment="1">
      <alignment horizontal="center" vertical="center" wrapText="1"/>
    </xf>
    <xf numFmtId="0" fontId="144" fillId="15" borderId="23" xfId="0" applyFont="1" applyFill="1" applyBorder="1" applyAlignment="1">
      <alignment horizontal="center" vertical="center" wrapText="1"/>
    </xf>
    <xf numFmtId="0" fontId="146" fillId="21" borderId="55" xfId="0" applyFont="1" applyFill="1" applyBorder="1" applyAlignment="1">
      <alignment horizontal="center" vertical="center" wrapText="1"/>
    </xf>
    <xf numFmtId="0" fontId="52" fillId="0" borderId="169" xfId="0" applyFont="1" applyBorder="1"/>
    <xf numFmtId="0" fontId="52" fillId="0" borderId="170" xfId="0" applyFont="1" applyBorder="1"/>
    <xf numFmtId="0" fontId="144" fillId="15" borderId="45" xfId="0" applyFont="1" applyFill="1" applyBorder="1" applyAlignment="1">
      <alignment horizontal="center" vertical="center" wrapText="1"/>
    </xf>
    <xf numFmtId="0" fontId="96" fillId="43" borderId="88" xfId="0" applyFont="1" applyFill="1" applyBorder="1" applyAlignment="1">
      <alignment horizontal="center" vertical="center" wrapText="1"/>
    </xf>
    <xf numFmtId="0" fontId="94" fillId="0" borderId="44" xfId="0" applyFont="1" applyBorder="1" applyAlignment="1">
      <alignment horizontal="center"/>
    </xf>
    <xf numFmtId="16" fontId="94" fillId="44" borderId="93" xfId="0" applyNumberFormat="1" applyFont="1" applyFill="1" applyBorder="1" applyAlignment="1">
      <alignment horizontal="center" vertical="center" textRotation="90" wrapText="1"/>
    </xf>
    <xf numFmtId="16" fontId="94" fillId="44" borderId="55" xfId="0" applyNumberFormat="1" applyFont="1" applyFill="1" applyBorder="1" applyAlignment="1">
      <alignment horizontal="center" vertical="center" textRotation="90" wrapText="1"/>
    </xf>
    <xf numFmtId="0" fontId="101" fillId="23" borderId="56" xfId="0" applyFont="1" applyFill="1" applyBorder="1" applyAlignment="1">
      <alignment horizontal="center" vertical="center" wrapText="1"/>
    </xf>
    <xf numFmtId="0" fontId="94" fillId="0" borderId="56" xfId="0" applyFont="1" applyBorder="1" applyAlignment="1">
      <alignment horizontal="center" vertical="center" wrapText="1"/>
    </xf>
    <xf numFmtId="20" fontId="94" fillId="0" borderId="130" xfId="0" applyNumberFormat="1" applyFont="1" applyBorder="1" applyAlignment="1">
      <alignment horizontal="center" vertical="center" wrapText="1"/>
    </xf>
    <xf numFmtId="170" fontId="94" fillId="0" borderId="56" xfId="0" applyNumberFormat="1" applyFont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/>
    </xf>
    <xf numFmtId="0" fontId="94" fillId="23" borderId="56" xfId="0" applyFont="1" applyFill="1" applyBorder="1" applyAlignment="1">
      <alignment horizontal="center" vertical="center" wrapText="1"/>
    </xf>
    <xf numFmtId="0" fontId="94" fillId="23" borderId="56" xfId="0" applyFont="1" applyFill="1" applyBorder="1" applyAlignment="1">
      <alignment horizontal="center"/>
    </xf>
    <xf numFmtId="0" fontId="96" fillId="43" borderId="179" xfId="0" applyFont="1" applyFill="1" applyBorder="1" applyAlignment="1">
      <alignment horizontal="center" vertical="center" wrapText="1"/>
    </xf>
    <xf numFmtId="0" fontId="52" fillId="0" borderId="180" xfId="0" applyFont="1" applyBorder="1"/>
    <xf numFmtId="0" fontId="52" fillId="0" borderId="181" xfId="0" applyFont="1" applyBorder="1"/>
    <xf numFmtId="0" fontId="94" fillId="0" borderId="130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151" fillId="45" borderId="41" xfId="0" applyFont="1" applyFill="1" applyBorder="1" applyAlignment="1">
      <alignment horizontal="center" vertical="center" wrapText="1"/>
    </xf>
    <xf numFmtId="0" fontId="151" fillId="21" borderId="41" xfId="0" applyFont="1" applyFill="1" applyBorder="1" applyAlignment="1">
      <alignment horizontal="center" vertical="center" wrapText="1"/>
    </xf>
    <xf numFmtId="0" fontId="151" fillId="23" borderId="41" xfId="0" applyFont="1" applyFill="1" applyBorder="1" applyAlignment="1">
      <alignment horizontal="center" vertical="center" wrapText="1"/>
    </xf>
    <xf numFmtId="0" fontId="151" fillId="21" borderId="31" xfId="0" applyFont="1" applyFill="1" applyBorder="1" applyAlignment="1">
      <alignment horizontal="center" vertical="center"/>
    </xf>
    <xf numFmtId="172" fontId="150" fillId="21" borderId="41" xfId="0" applyNumberFormat="1" applyFont="1" applyFill="1" applyBorder="1" applyAlignment="1">
      <alignment horizontal="center" vertical="center" textRotation="90"/>
    </xf>
    <xf numFmtId="0" fontId="150" fillId="0" borderId="41" xfId="0" applyFont="1" applyBorder="1" applyAlignment="1">
      <alignment horizontal="center" vertical="center" wrapText="1"/>
    </xf>
    <xf numFmtId="20" fontId="150" fillId="0" borderId="41" xfId="0" applyNumberFormat="1" applyFont="1" applyBorder="1" applyAlignment="1">
      <alignment horizontal="center" vertical="center" wrapText="1"/>
    </xf>
    <xf numFmtId="20" fontId="150" fillId="23" borderId="41" xfId="0" applyNumberFormat="1" applyFont="1" applyFill="1" applyBorder="1" applyAlignment="1">
      <alignment horizontal="center" vertical="center" wrapText="1"/>
    </xf>
    <xf numFmtId="170" fontId="150" fillId="0" borderId="41" xfId="0" applyNumberFormat="1" applyFont="1" applyBorder="1" applyAlignment="1">
      <alignment horizontal="center" vertical="center"/>
    </xf>
    <xf numFmtId="170" fontId="151" fillId="42" borderId="41" xfId="0" applyNumberFormat="1" applyFont="1" applyFill="1" applyBorder="1" applyAlignment="1">
      <alignment horizontal="center" vertical="center" wrapText="1"/>
    </xf>
    <xf numFmtId="170" fontId="150" fillId="0" borderId="41" xfId="0" applyNumberFormat="1" applyFont="1" applyBorder="1" applyAlignment="1">
      <alignment horizontal="center" vertical="center" wrapText="1"/>
    </xf>
    <xf numFmtId="0" fontId="150" fillId="23" borderId="41" xfId="0" applyFont="1" applyFill="1" applyBorder="1" applyAlignment="1">
      <alignment horizontal="center" vertical="center" wrapText="1"/>
    </xf>
    <xf numFmtId="0" fontId="150" fillId="0" borderId="41" xfId="0" applyFont="1" applyBorder="1" applyAlignment="1">
      <alignment horizontal="center" vertical="center"/>
    </xf>
    <xf numFmtId="0" fontId="151" fillId="0" borderId="31" xfId="0" applyFont="1" applyBorder="1" applyAlignment="1">
      <alignment horizontal="center" vertical="center" wrapText="1"/>
    </xf>
    <xf numFmtId="0" fontId="150" fillId="0" borderId="31" xfId="0" applyFont="1" applyBorder="1" applyAlignment="1">
      <alignment horizontal="center" vertical="center" wrapText="1"/>
    </xf>
    <xf numFmtId="170" fontId="151" fillId="42" borderId="41" xfId="0" applyNumberFormat="1" applyFont="1" applyFill="1" applyBorder="1" applyAlignment="1">
      <alignment horizontal="center" vertical="center"/>
    </xf>
    <xf numFmtId="0" fontId="149" fillId="15" borderId="31" xfId="0" applyFont="1" applyFill="1" applyBorder="1" applyAlignment="1">
      <alignment horizontal="center" vertical="center"/>
    </xf>
    <xf numFmtId="0" fontId="151" fillId="21" borderId="41" xfId="0" applyFont="1" applyFill="1" applyBorder="1" applyAlignment="1">
      <alignment horizontal="center" vertical="center"/>
    </xf>
    <xf numFmtId="0" fontId="151" fillId="21" borderId="31" xfId="0" applyFont="1" applyFill="1" applyBorder="1" applyAlignment="1">
      <alignment horizontal="center" vertical="center" wrapText="1"/>
    </xf>
    <xf numFmtId="170" fontId="150" fillId="23" borderId="41" xfId="0" applyNumberFormat="1" applyFont="1" applyFill="1" applyBorder="1" applyAlignment="1">
      <alignment horizontal="center" vertical="center" wrapText="1"/>
    </xf>
    <xf numFmtId="0" fontId="95" fillId="3" borderId="31" xfId="0" applyFont="1" applyFill="1" applyBorder="1" applyAlignment="1">
      <alignment horizontal="center" vertical="center"/>
    </xf>
    <xf numFmtId="0" fontId="94" fillId="9" borderId="31" xfId="0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 wrapText="1"/>
    </xf>
    <xf numFmtId="0" fontId="95" fillId="13" borderId="31" xfId="0" applyFont="1" applyFill="1" applyBorder="1" applyAlignment="1">
      <alignment horizontal="center" vertical="center"/>
    </xf>
    <xf numFmtId="0" fontId="95" fillId="3" borderId="38" xfId="0" applyFont="1" applyFill="1" applyBorder="1" applyAlignment="1">
      <alignment horizontal="center" vertical="center"/>
    </xf>
    <xf numFmtId="0" fontId="95" fillId="46" borderId="116" xfId="0" applyFont="1" applyFill="1" applyBorder="1" applyAlignment="1">
      <alignment horizontal="center" vertical="center"/>
    </xf>
    <xf numFmtId="0" fontId="52" fillId="0" borderId="193" xfId="0" applyFont="1" applyBorder="1"/>
    <xf numFmtId="0" fontId="67" fillId="13" borderId="0" xfId="0" applyFont="1" applyFill="1"/>
    <xf numFmtId="0" fontId="99" fillId="30" borderId="45" xfId="0" applyFont="1" applyFill="1" applyBorder="1" applyAlignment="1">
      <alignment horizontal="center" vertical="center"/>
    </xf>
    <xf numFmtId="0" fontId="178" fillId="47" borderId="23" xfId="0" applyFont="1" applyFill="1" applyBorder="1" applyAlignment="1">
      <alignment horizontal="center" vertical="center" wrapText="1"/>
    </xf>
    <xf numFmtId="0" fontId="42" fillId="48" borderId="31" xfId="0" applyFont="1" applyFill="1" applyBorder="1" applyAlignment="1">
      <alignment horizontal="center"/>
    </xf>
    <xf numFmtId="16" fontId="85" fillId="0" borderId="41" xfId="0" applyNumberFormat="1" applyFont="1" applyBorder="1" applyAlignment="1">
      <alignment horizontal="center" vertical="center" textRotation="90" wrapText="1"/>
    </xf>
    <xf numFmtId="0" fontId="96" fillId="48" borderId="31" xfId="0" applyFont="1" applyFill="1" applyBorder="1" applyAlignment="1">
      <alignment horizontal="center" vertical="center"/>
    </xf>
    <xf numFmtId="169" fontId="85" fillId="0" borderId="41" xfId="0" applyNumberFormat="1" applyFont="1" applyBorder="1" applyAlignment="1">
      <alignment horizontal="center" vertical="center" textRotation="90" wrapText="1"/>
    </xf>
    <xf numFmtId="0" fontId="85" fillId="0" borderId="41" xfId="0" applyFont="1" applyBorder="1" applyAlignment="1">
      <alignment horizontal="center" vertical="center" wrapText="1"/>
    </xf>
    <xf numFmtId="20" fontId="96" fillId="3" borderId="31" xfId="0" applyNumberFormat="1" applyFont="1" applyFill="1" applyBorder="1" applyAlignment="1">
      <alignment horizontal="center" vertical="center" wrapText="1"/>
    </xf>
    <xf numFmtId="16" fontId="94" fillId="0" borderId="41" xfId="0" applyNumberFormat="1" applyFont="1" applyBorder="1" applyAlignment="1">
      <alignment horizontal="center" vertical="center" textRotation="90" wrapText="1"/>
    </xf>
    <xf numFmtId="0" fontId="101" fillId="23" borderId="41" xfId="0" applyFont="1" applyFill="1" applyBorder="1" applyAlignment="1">
      <alignment horizontal="center" vertical="center" wrapText="1"/>
    </xf>
    <xf numFmtId="0" fontId="179" fillId="23" borderId="41" xfId="0" applyFont="1" applyFill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23" borderId="41" xfId="0" applyFont="1" applyFill="1" applyBorder="1" applyAlignment="1">
      <alignment horizontal="center" vertical="center" wrapText="1"/>
    </xf>
    <xf numFmtId="20" fontId="145" fillId="23" borderId="41" xfId="0" applyNumberFormat="1" applyFont="1" applyFill="1" applyBorder="1" applyAlignment="1">
      <alignment horizontal="center" vertical="center" wrapText="1"/>
    </xf>
    <xf numFmtId="0" fontId="83" fillId="3" borderId="41" xfId="0" applyFont="1" applyFill="1" applyBorder="1" applyAlignment="1">
      <alignment horizontal="center" vertical="center" wrapText="1"/>
    </xf>
    <xf numFmtId="20" fontId="83" fillId="0" borderId="41" xfId="0" applyNumberFormat="1" applyFont="1" applyBorder="1" applyAlignment="1">
      <alignment horizontal="center" vertical="center" wrapText="1"/>
    </xf>
    <xf numFmtId="170" fontId="83" fillId="0" borderId="41" xfId="0" applyNumberFormat="1" applyFont="1" applyBorder="1" applyAlignment="1">
      <alignment horizontal="center" vertical="center"/>
    </xf>
    <xf numFmtId="170" fontId="83" fillId="3" borderId="41" xfId="0" applyNumberFormat="1" applyFont="1" applyFill="1" applyBorder="1" applyAlignment="1">
      <alignment horizontal="center" vertical="center" wrapText="1"/>
    </xf>
    <xf numFmtId="170" fontId="83" fillId="3" borderId="41" xfId="0" applyNumberFormat="1" applyFont="1" applyFill="1" applyBorder="1" applyAlignment="1">
      <alignment horizontal="center" vertical="center"/>
    </xf>
    <xf numFmtId="20" fontId="85" fillId="3" borderId="41" xfId="0" applyNumberFormat="1" applyFont="1" applyFill="1" applyBorder="1" applyAlignment="1">
      <alignment horizontal="center" vertical="center" wrapText="1"/>
    </xf>
    <xf numFmtId="173" fontId="96" fillId="0" borderId="202" xfId="0" applyNumberFormat="1" applyFont="1" applyBorder="1" applyAlignment="1">
      <alignment horizontal="center" vertical="center" wrapText="1"/>
    </xf>
    <xf numFmtId="0" fontId="52" fillId="0" borderId="205" xfId="0" applyFont="1" applyBorder="1"/>
    <xf numFmtId="0" fontId="52" fillId="0" borderId="210" xfId="0" applyFont="1" applyBorder="1"/>
    <xf numFmtId="0" fontId="181" fillId="52" borderId="211" xfId="0" applyFont="1" applyFill="1" applyBorder="1" applyAlignment="1">
      <alignment horizontal="center" vertical="center" wrapText="1"/>
    </xf>
    <xf numFmtId="0" fontId="52" fillId="0" borderId="212" xfId="0" applyFont="1" applyBorder="1"/>
    <xf numFmtId="0" fontId="52" fillId="0" borderId="216" xfId="0" applyFont="1" applyBorder="1"/>
    <xf numFmtId="0" fontId="95" fillId="50" borderId="194" xfId="0" applyFont="1" applyFill="1" applyBorder="1" applyAlignment="1">
      <alignment horizontal="center" vertical="center"/>
    </xf>
    <xf numFmtId="0" fontId="52" fillId="0" borderId="195" xfId="0" applyFont="1" applyBorder="1"/>
    <xf numFmtId="0" fontId="52" fillId="0" borderId="196" xfId="0" applyFont="1" applyBorder="1"/>
    <xf numFmtId="173" fontId="96" fillId="0" borderId="213" xfId="0" applyNumberFormat="1" applyFont="1" applyBorder="1" applyAlignment="1">
      <alignment horizontal="center" vertical="center" wrapText="1"/>
    </xf>
    <xf numFmtId="0" fontId="52" fillId="0" borderId="213" xfId="0" applyFont="1" applyBorder="1"/>
    <xf numFmtId="0" fontId="183" fillId="53" borderId="41" xfId="0" applyFont="1" applyFill="1" applyBorder="1" applyAlignment="1">
      <alignment horizontal="center" vertical="center" wrapText="1"/>
    </xf>
    <xf numFmtId="0" fontId="183" fillId="24" borderId="41" xfId="0" applyFont="1" applyFill="1" applyBorder="1" applyAlignment="1">
      <alignment horizontal="center" vertical="center" wrapText="1"/>
    </xf>
    <xf numFmtId="0" fontId="183" fillId="37" borderId="41" xfId="0" applyFont="1" applyFill="1" applyBorder="1" applyAlignment="1">
      <alignment horizontal="center" vertical="center"/>
    </xf>
    <xf numFmtId="0" fontId="183" fillId="3" borderId="31" xfId="0" applyFont="1" applyFill="1" applyBorder="1" applyAlignment="1">
      <alignment horizontal="left" vertical="center"/>
    </xf>
    <xf numFmtId="0" fontId="183" fillId="13" borderId="31" xfId="0" applyFont="1" applyFill="1" applyBorder="1" applyAlignment="1">
      <alignment horizontal="left" vertical="center"/>
    </xf>
    <xf numFmtId="0" fontId="183" fillId="0" borderId="31" xfId="0" applyFont="1" applyBorder="1" applyAlignment="1">
      <alignment horizontal="left" vertical="center"/>
    </xf>
    <xf numFmtId="0" fontId="183" fillId="54" borderId="41" xfId="0" applyFont="1" applyFill="1" applyBorder="1" applyAlignment="1">
      <alignment horizontal="center" vertical="center"/>
    </xf>
    <xf numFmtId="0" fontId="183" fillId="0" borderId="48" xfId="0" applyFont="1" applyBorder="1" applyAlignment="1">
      <alignment horizontal="left" vertical="center"/>
    </xf>
    <xf numFmtId="0" fontId="183" fillId="0" borderId="50" xfId="0" applyFont="1" applyBorder="1" applyAlignment="1">
      <alignment horizontal="left" vertical="center"/>
    </xf>
    <xf numFmtId="0" fontId="183" fillId="54" borderId="17" xfId="0" applyFont="1" applyFill="1" applyBorder="1" applyAlignment="1">
      <alignment horizontal="center" vertical="center" wrapText="1"/>
    </xf>
    <xf numFmtId="0" fontId="183" fillId="0" borderId="152" xfId="0" applyFont="1" applyBorder="1" applyAlignment="1">
      <alignment horizontal="left" vertical="center"/>
    </xf>
    <xf numFmtId="0" fontId="183" fillId="13" borderId="31" xfId="0" applyFont="1" applyFill="1" applyBorder="1" applyAlignment="1">
      <alignment horizontal="left" vertical="center" wrapText="1"/>
    </xf>
    <xf numFmtId="0" fontId="183" fillId="3" borderId="31" xfId="0" applyFont="1" applyFill="1" applyBorder="1" applyAlignment="1">
      <alignment horizontal="left" vertical="center" wrapText="1"/>
    </xf>
    <xf numFmtId="0" fontId="184" fillId="46" borderId="31" xfId="0" applyFont="1" applyFill="1" applyBorder="1" applyAlignment="1">
      <alignment horizontal="center" vertical="center" wrapText="1"/>
    </xf>
    <xf numFmtId="0" fontId="184" fillId="53" borderId="222" xfId="0" applyFont="1" applyFill="1" applyBorder="1" applyAlignment="1">
      <alignment horizontal="center" vertical="center"/>
    </xf>
    <xf numFmtId="0" fontId="183" fillId="30" borderId="31" xfId="0" applyFont="1" applyFill="1" applyBorder="1" applyAlignment="1">
      <alignment horizontal="left" vertical="center"/>
    </xf>
    <xf numFmtId="0" fontId="183" fillId="30" borderId="31" xfId="0" applyFont="1" applyFill="1" applyBorder="1" applyAlignment="1">
      <alignment horizontal="left" vertical="center" wrapText="1"/>
    </xf>
    <xf numFmtId="0" fontId="183" fillId="0" borderId="0" xfId="0" applyFont="1" applyAlignment="1">
      <alignment horizontal="center" vertical="center"/>
    </xf>
    <xf numFmtId="0" fontId="185" fillId="37" borderId="41" xfId="0" applyFont="1" applyFill="1" applyBorder="1" applyAlignment="1">
      <alignment horizontal="center"/>
    </xf>
    <xf numFmtId="0" fontId="187" fillId="0" borderId="50" xfId="0" applyFont="1" applyBorder="1" applyAlignment="1">
      <alignment horizontal="left" vertical="center"/>
    </xf>
    <xf numFmtId="0" fontId="183" fillId="37" borderId="152" xfId="0" applyFont="1" applyFill="1" applyBorder="1" applyAlignment="1">
      <alignment horizontal="center" vertical="center" wrapText="1"/>
    </xf>
    <xf numFmtId="0" fontId="186" fillId="46" borderId="17" xfId="0" applyFont="1" applyFill="1" applyBorder="1" applyAlignment="1">
      <alignment horizontal="center" vertical="center"/>
    </xf>
    <xf numFmtId="0" fontId="187" fillId="0" borderId="203" xfId="0" applyFont="1" applyBorder="1" applyAlignment="1">
      <alignment horizontal="left" vertical="center" wrapText="1"/>
    </xf>
    <xf numFmtId="0" fontId="131" fillId="0" borderId="0" xfId="0" applyFont="1" applyAlignment="1">
      <alignment horizontal="left" vertical="center" wrapText="1"/>
    </xf>
    <xf numFmtId="0" fontId="181" fillId="55" borderId="211" xfId="0" applyFont="1" applyFill="1" applyBorder="1" applyAlignment="1">
      <alignment horizontal="center" vertical="center" wrapText="1"/>
    </xf>
    <xf numFmtId="0" fontId="79" fillId="23" borderId="31" xfId="0" applyFont="1" applyFill="1" applyBorder="1" applyAlignment="1">
      <alignment horizontal="right" vertical="center"/>
    </xf>
    <xf numFmtId="0" fontId="91" fillId="23" borderId="31" xfId="0" applyFont="1" applyFill="1" applyBorder="1" applyAlignment="1">
      <alignment horizontal="center" vertical="center" wrapText="1"/>
    </xf>
    <xf numFmtId="0" fontId="79" fillId="43" borderId="53" xfId="0" applyFont="1" applyFill="1" applyBorder="1" applyAlignment="1">
      <alignment horizontal="center" wrapText="1"/>
    </xf>
    <xf numFmtId="20" fontId="79" fillId="0" borderId="37" xfId="0" applyNumberFormat="1" applyFont="1" applyBorder="1" applyAlignment="1">
      <alignment horizontal="center" vertical="center" wrapText="1"/>
    </xf>
    <xf numFmtId="0" fontId="121" fillId="5" borderId="37" xfId="0" applyFont="1" applyFill="1" applyBorder="1"/>
    <xf numFmtId="16" fontId="188" fillId="0" borderId="69" xfId="0" applyNumberFormat="1" applyFont="1" applyBorder="1" applyAlignment="1">
      <alignment horizontal="center" vertical="center" textRotation="90"/>
    </xf>
    <xf numFmtId="20" fontId="79" fillId="53" borderId="37" xfId="0" applyNumberFormat="1" applyFont="1" applyFill="1" applyBorder="1" applyAlignment="1">
      <alignment horizontal="center" vertical="center" wrapText="1"/>
    </xf>
    <xf numFmtId="20" fontId="79" fillId="0" borderId="41" xfId="0" applyNumberFormat="1" applyFont="1" applyBorder="1" applyAlignment="1">
      <alignment horizontal="center" vertical="center" wrapText="1"/>
    </xf>
    <xf numFmtId="1" fontId="79" fillId="0" borderId="41" xfId="0" applyNumberFormat="1" applyFont="1" applyBorder="1" applyAlignment="1">
      <alignment horizontal="center" vertical="center" wrapText="1"/>
    </xf>
    <xf numFmtId="20" fontId="79" fillId="53" borderId="41" xfId="0" applyNumberFormat="1" applyFont="1" applyFill="1" applyBorder="1" applyAlignment="1">
      <alignment horizontal="center" vertical="center" wrapText="1"/>
    </xf>
    <xf numFmtId="20" fontId="79" fillId="0" borderId="56" xfId="0" applyNumberFormat="1" applyFont="1" applyBorder="1" applyAlignment="1">
      <alignment horizontal="center" vertical="center" wrapText="1"/>
    </xf>
    <xf numFmtId="20" fontId="79" fillId="53" borderId="56" xfId="0" applyNumberFormat="1" applyFont="1" applyFill="1" applyBorder="1" applyAlignment="1">
      <alignment horizontal="center" vertical="center" wrapText="1"/>
    </xf>
    <xf numFmtId="20" fontId="79" fillId="0" borderId="44" xfId="0" applyNumberFormat="1" applyFont="1" applyBorder="1" applyAlignment="1">
      <alignment horizontal="center" vertical="center" wrapText="1"/>
    </xf>
    <xf numFmtId="0" fontId="79" fillId="23" borderId="44" xfId="0" applyFont="1" applyFill="1" applyBorder="1" applyAlignment="1">
      <alignment horizontal="center" vertical="center" wrapText="1"/>
    </xf>
    <xf numFmtId="16" fontId="189" fillId="0" borderId="69" xfId="0" applyNumberFormat="1" applyFont="1" applyBorder="1" applyAlignment="1">
      <alignment horizontal="center" vertical="center" textRotation="90"/>
    </xf>
    <xf numFmtId="20" fontId="79" fillId="0" borderId="34" xfId="0" applyNumberFormat="1" applyFont="1" applyBorder="1" applyAlignment="1">
      <alignment horizontal="center" vertical="center" wrapText="1"/>
    </xf>
    <xf numFmtId="0" fontId="79" fillId="43" borderId="31" xfId="0" applyFont="1" applyFill="1" applyBorder="1" applyAlignment="1">
      <alignment horizontal="center" vertical="center" wrapText="1"/>
    </xf>
    <xf numFmtId="0" fontId="79" fillId="59" borderId="232" xfId="0" applyFont="1" applyFill="1" applyBorder="1" applyAlignment="1">
      <alignment horizontal="center" vertical="center" wrapText="1"/>
    </xf>
    <xf numFmtId="0" fontId="52" fillId="0" borderId="233" xfId="0" applyFont="1" applyBorder="1"/>
    <xf numFmtId="0" fontId="79" fillId="47" borderId="152" xfId="0" applyFont="1" applyFill="1" applyBorder="1" applyAlignment="1">
      <alignment horizontal="center" vertical="center" wrapText="1"/>
    </xf>
    <xf numFmtId="20" fontId="79" fillId="53" borderId="44" xfId="0" applyNumberFormat="1" applyFont="1" applyFill="1" applyBorder="1" applyAlignment="1">
      <alignment horizontal="center" vertical="center" wrapText="1"/>
    </xf>
    <xf numFmtId="1" fontId="79" fillId="0" borderId="44" xfId="0" applyNumberFormat="1" applyFont="1" applyBorder="1" applyAlignment="1">
      <alignment horizontal="center" vertical="center" wrapText="1"/>
    </xf>
    <xf numFmtId="0" fontId="79" fillId="23" borderId="56" xfId="0" applyFont="1" applyFill="1" applyBorder="1" applyAlignment="1">
      <alignment horizontal="center" vertical="center" wrapText="1"/>
    </xf>
    <xf numFmtId="0" fontId="79" fillId="5" borderId="56" xfId="0" applyFont="1" applyFill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1" fontId="79" fillId="0" borderId="56" xfId="0" applyNumberFormat="1" applyFont="1" applyBorder="1" applyAlignment="1">
      <alignment horizontal="center" vertical="center" wrapText="1"/>
    </xf>
    <xf numFmtId="0" fontId="79" fillId="5" borderId="31" xfId="0" applyFont="1" applyFill="1" applyBorder="1" applyAlignment="1">
      <alignment horizontal="right" vertical="center"/>
    </xf>
    <xf numFmtId="0" fontId="79" fillId="43" borderId="116" xfId="0" applyFont="1" applyFill="1" applyBorder="1" applyAlignment="1">
      <alignment horizontal="center" vertical="center" wrapText="1"/>
    </xf>
    <xf numFmtId="0" fontId="52" fillId="0" borderId="228" xfId="0" applyFont="1" applyBorder="1"/>
    <xf numFmtId="1" fontId="79" fillId="0" borderId="37" xfId="0" applyNumberFormat="1" applyFont="1" applyBorder="1" applyAlignment="1">
      <alignment horizontal="center" vertical="center" wrapText="1"/>
    </xf>
    <xf numFmtId="0" fontId="182" fillId="47" borderId="41" xfId="0" applyFont="1" applyFill="1" applyBorder="1" applyAlignment="1">
      <alignment horizontal="center" vertical="center" wrapText="1"/>
    </xf>
    <xf numFmtId="0" fontId="194" fillId="47" borderId="34" xfId="0" applyFont="1" applyFill="1" applyBorder="1" applyAlignment="1">
      <alignment horizontal="center" vertical="center"/>
    </xf>
    <xf numFmtId="0" fontId="182" fillId="47" borderId="34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174" fontId="43" fillId="0" borderId="34" xfId="0" applyNumberFormat="1" applyFont="1" applyBorder="1" applyAlignment="1">
      <alignment horizontal="center" vertical="center" textRotation="90" wrapText="1"/>
    </xf>
    <xf numFmtId="174" fontId="30" fillId="0" borderId="92" xfId="0" applyNumberFormat="1" applyFont="1" applyBorder="1" applyAlignment="1">
      <alignment horizontal="center" vertical="center" textRotation="90"/>
    </xf>
    <xf numFmtId="176" fontId="43" fillId="0" borderId="34" xfId="0" applyNumberFormat="1" applyFont="1" applyBorder="1" applyAlignment="1">
      <alignment horizontal="center" vertical="center" textRotation="90" wrapText="1"/>
    </xf>
    <xf numFmtId="174" fontId="43" fillId="0" borderId="4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1475" cy="457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FC5E8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6056171?privacy_code=Mkg6TUysjxAVQrwZQgwH1cP3zhtgdsIh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ridewithgps.com/routes/44583667?privacy_code=36HJrQgcAAZE2Z9zBVQ34zke0cbeN0Kl" TargetMode="External"/><Relationship Id="rId7" Type="http://schemas.openxmlformats.org/officeDocument/2006/relationships/hyperlink" Target="https://ridewithgps.com/routes/45045259?privacy_code=0HRd4aXkFN2OGQ4TXb9qDyc7j9pWv9Eb" TargetMode="External"/><Relationship Id="rId12" Type="http://schemas.openxmlformats.org/officeDocument/2006/relationships/hyperlink" Target="https://ridewithgps.com/routes/45081265?privacy_code=GE06quzeNTr0BimzHhbxIGkLa1k9ShTx" TargetMode="External"/><Relationship Id="rId2" Type="http://schemas.openxmlformats.org/officeDocument/2006/relationships/hyperlink" Target="https://ridewithgps.com/routes/45426067?privacy_code=R0AfXbE4EN6hqJv0285N4Bl7Hrep9iG4" TargetMode="External"/><Relationship Id="rId1" Type="http://schemas.openxmlformats.org/officeDocument/2006/relationships/hyperlink" Target="https://ridewithgps.com/routes/45777089?privacy_code=Wrc4KDGyyC4RMTZIvdTaUBXQ1C9a7OZF" TargetMode="External"/><Relationship Id="rId6" Type="http://schemas.openxmlformats.org/officeDocument/2006/relationships/hyperlink" Target="https://ridewithgps.com/routes/45049559?privacy_code=hyhIUchD859dcn5g3VO5vGIMc55h5d9k" TargetMode="External"/><Relationship Id="rId11" Type="http://schemas.openxmlformats.org/officeDocument/2006/relationships/hyperlink" Target="https://ridewithgps.com/routes/45074330?privacy_code=9gzzxBRar6x5Da0VRQLcgkWJ93npIFQV" TargetMode="External"/><Relationship Id="rId5" Type="http://schemas.openxmlformats.org/officeDocument/2006/relationships/hyperlink" Target="https://ridewithgps.com/routes/44989418?privacy_code=lLfzJZofhpQ5aPE7SwKfU2gnbZGDXp2E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ridewithgps.com/routes/44669624?privacy_code=3lD1FHrWmIKHg7CSZtrG3nvw2f8YlsDs" TargetMode="External"/><Relationship Id="rId4" Type="http://schemas.openxmlformats.org/officeDocument/2006/relationships/hyperlink" Target="https://ridewithgps.com/routes/46091017?privacy_code=Hk2h9stGuMAdW5HMNUOEzZwu0LaxROZA" TargetMode="External"/><Relationship Id="rId9" Type="http://schemas.openxmlformats.org/officeDocument/2006/relationships/hyperlink" Target="https://ridewithgps.com/routes/44826118?privacy_code=atjQg2bTozhsxHdqsvxvEHQKY7rr0XxR" TargetMode="External"/><Relationship Id="rId1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7" Type="http://schemas.openxmlformats.org/officeDocument/2006/relationships/hyperlink" Target="https://ridewithgps.com/routes/41519268?privacy_code=FCNJsuNwKVXbJrTX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10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4605154?privacy_code=0pUQKyjSW9jdwzmVWKXhJ04MvFNVvGSB" TargetMode="External"/><Relationship Id="rId11" Type="http://schemas.openxmlformats.org/officeDocument/2006/relationships/hyperlink" Target="https://ridewithgps.com/routes/44574074?privacy_code=DZL1T4xKXfzRMKuWhK98a2kUIf8vdxkL" TargetMode="External"/><Relationship Id="rId5" Type="http://schemas.openxmlformats.org/officeDocument/2006/relationships/hyperlink" Target="https://ridewithgps.com/routes/44605149?privacy_code=UgmIHztkh9VFwGtTLpeLc8YUT1oHiEj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37432?privacy_code=U9qdD5CKIAsLwnGYTugj0KlzpqOo3Cx7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2698189?privacy_code=X9FIbZUMdxFJbzgv" TargetMode="External"/><Relationship Id="rId13" Type="http://schemas.openxmlformats.org/officeDocument/2006/relationships/hyperlink" Target="https://www.google.ca/maps/dir/%C3%89cole+d'%C3%89ducation+Internationale,+720+Rue+Morin,+McMasterville,+QC+J3G+1H1/Parc+de+la+Commune,+Rue+Sainte-Th%C3%A9r%C3%A8se,+Varennes,+QC/@45.6145491,-73.4185988,26730m/am=t/data=!3m2!1e3!5s0x4cc0263eb086149f:0x2cf203c5a8e2d097!4m14!4m13!1m5!1m1!1s0x4cc9aaf2fc6269b1:0x3b47d8a3c99133c8!2m2!1d-73.2259805!2d45.5494565!1m5!1m1!1s0x4cc8e37749587759:0x6f79e420d8fcdcca!2m2!1d-73.441111!2d45.6794444!3e0?hl=fr" TargetMode="External"/><Relationship Id="rId3" Type="http://schemas.openxmlformats.org/officeDocument/2006/relationships/hyperlink" Target="https://www.google.ca/maps/dir/Centre+de+Ski+Le+Relais,+1084+Bd+du+Lac,+Lac-Beauport,+QC+G3B+2P9/Ar%C3%A9na+de+Montmagny,+21+Av.+Ste+Brigitte+N,+Montmagny,+QC+G5V+4E8/@46.8543409,-71.0921632,52266m/am=t/data=!3m2!1e3!5s0x4cc0263eb086149f:0x2cf203c5a8e2d097!4m14!4m13!1m5!1m1!1s0x4cb8a487ef56158d:0xcb427ff999179913!2m2!1d-71.299178!2d46.9414513!1m5!1m1!1s0x4cb8d42d4b8fbfe9:0x8c6f8906cce92a79!2m2!1d-70.5631523!2d46.9836444!3e0?hl=fr" TargetMode="External"/><Relationship Id="rId7" Type="http://schemas.openxmlformats.org/officeDocument/2006/relationships/hyperlink" Target="https://www.google.ca/maps/dir/Colis%C3%A9e+Desjardins,+400+Bd+Jutras+E,+Victoriaville,+QC+G6P+4T1/Mont-Orford,+4380+Chem.+du+Parc,+Orford,+Quebec+J1X+7N9/@45.6747074,-72.1018274,99977m/am=t/data=!3m2!1e3!5s0x4cc0263eb086149f:0x2cf203c5a8e2d097!4m14!4m13!1m5!1m1!1s0x4cb803d85299d593:0x599b9e3ab41eab91!2m2!1d-71.945004!2d46.056848!1m5!1m1!1s0x4cb63124d6172a35:0xcbdf62c725fd66b8!2m2!1d-72.221249!2d45.3176101!3e0?hl=fr" TargetMode="External"/><Relationship Id="rId12" Type="http://schemas.openxmlformats.org/officeDocument/2006/relationships/hyperlink" Target="https://ridewithgps.com/routes/42698331?privacy_code=mAGPBtEJllIRs4el" TargetMode="External"/><Relationship Id="rId2" Type="http://schemas.openxmlformats.org/officeDocument/2006/relationships/hyperlink" Target="https://ridewithgps.com/routes/42698120?privacy_code=T4iEeGDLKu82MtG3" TargetMode="External"/><Relationship Id="rId1" Type="http://schemas.openxmlformats.org/officeDocument/2006/relationships/hyperlink" Target="https://www.google.ca/maps/dir/48.3053528,-71.1459002/Centre+de+Ski+Le+Relais,+1084+Bd+du+Lac,+Lac-Beauport,+QC+G3B+2P9/@48.3101934,-71.1482039,1869m/data=!3m1!1e3!4m9!4m8!1m0!1m5!1m1!1s0x4cb8a487ef56158d:0xcb427ff999179913!2m2!1d-71.299178!2d46.9414513!3e0?hl=fr" TargetMode="External"/><Relationship Id="rId6" Type="http://schemas.openxmlformats.org/officeDocument/2006/relationships/hyperlink" Target="https://ridewithgps.com/routes/42698154?privacy_code=lVCUGOLGIATaWlxg" TargetMode="External"/><Relationship Id="rId11" Type="http://schemas.openxmlformats.org/officeDocument/2006/relationships/hyperlink" Target="https://www.google.ca/maps/dir/Stationnement+Station+Orford+%2F+Giroux,+4389+Chem.+du+Parc,+Orford,+QC+J1X+7N9/Municipalit%C3%A9+De+McMasterville,+255+Boul+Constable,+McMasterville,+QC+J3G+6N9/@45.4815844,-73.3981652,255460m/data=!3m2!1e3!4b1!4m14!4m13!1m5!1m1!1s0x4cb63125335ae5f5:0xf4ce67dfbea8b980!2m2!1d-72.2196274!2d45.3183077!1m5!1m1!1s0x4cc9aa8d3363218d:0x590965b874f635ec!2m2!1d-73.2292742!2d45.5499779!3e0?hl=fr" TargetMode="External"/><Relationship Id="rId5" Type="http://schemas.openxmlformats.org/officeDocument/2006/relationships/hyperlink" Target="https://www.google.ca/maps/dir/Ar%C3%A9na+de+Montmagny,+21+Av.+Ste+Brigitte+N,+Montmagny,+QC+G5V+4E8/Colis%C3%A9e+Desjardins,+400+Bd+Jutras+E,+Victoriaville,+QC+G6P+4T1/@46.5195572,-71.8545855,210362m/am=t/data=!3m2!1e3!5s0x4cc0263eb086149f:0x2cf203c5a8e2d097!4m14!4m13!1m5!1m1!1s0x4cb8d42d4b8fbfe9:0x8c6f8906cce92a79!2m2!1d-70.5631523!2d46.9836444!1m5!1m1!1s0x4cb803d85299d593:0x599b9e3ab41eab91!2m2!1d-71.945004!2d46.056848!3e0?hl=fr" TargetMode="External"/><Relationship Id="rId10" Type="http://schemas.openxmlformats.org/officeDocument/2006/relationships/hyperlink" Target="https://ridewithgps.com/routes/42698331?privacy_code=mAGPBtEJllIRs4el" TargetMode="External"/><Relationship Id="rId4" Type="http://schemas.openxmlformats.org/officeDocument/2006/relationships/hyperlink" Target="https://ridewithgps.com/routes/42698137?privacy_code=Fg7Yo0K0Kzx5Rn9P" TargetMode="External"/><Relationship Id="rId9" Type="http://schemas.openxmlformats.org/officeDocument/2006/relationships/hyperlink" Target="https://www.google.ca/maps/dir/Stationnement+Station+Orford+%2F+Giroux,+4389+Chem.+du+Parc,+Orford,+QC+J1X+7N9/Municipalit%C3%A9+De+McMasterville,+255+Boul+Constable,+McMasterville,+QC+J3G+6N9/@45.4815844,-73.3981652,255460m/data=!3m2!1e3!4b1!4m14!4m13!1m5!1m1!1s0x4cb63125335ae5f5:0xf4ce67dfbea8b980!2m2!1d-72.2196274!2d45.3183077!1m5!1m1!1s0x4cc9aa8d3363218d:0x590965b874f635ec!2m2!1d-73.2292742!2d45.5499779!3e0?hl=fr" TargetMode="External"/><Relationship Id="rId14" Type="http://schemas.openxmlformats.org/officeDocument/2006/relationships/hyperlink" Target="https://ridewithgps.com/routes/42698211?privacy_code=XzELspv0HQbKOI7g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@46.6017894,-72.8136759,3a,60y,10.07h,79.41t/data=!3m9!1e1!3m7!1sDGeam9O1N8Fu_kWaZ0gPcw!2e0!7i13312!8i6656!9m2!1b1!2i41" TargetMode="External"/><Relationship Id="rId3" Type="http://schemas.openxmlformats.org/officeDocument/2006/relationships/hyperlink" Target="https://www.google.com/maps/place/Quai+de+Mont-Saint-Hilaire/@45.5744436,-73.2074237,14.39z/data=!4m8!1m2!2m1!1squai+mont+st-hilaire!3m4!1s0x0:0x5d81c1ba721e4663!8m2!3d45.5696371!4d-73.1957459" TargetMode="External"/><Relationship Id="rId7" Type="http://schemas.openxmlformats.org/officeDocument/2006/relationships/hyperlink" Target="https://www.google.com/maps/@46.6064343,-72.3865077,374m/data=!3m1!1e3" TargetMode="External"/><Relationship Id="rId2" Type="http://schemas.openxmlformats.org/officeDocument/2006/relationships/hyperlink" Target="https://www.google.com/maps/place/1566-1630+Rue+Lottinville,+Saint-Paulin,+QC+J0K+3G0/@46.4177416,-73.0147645,471m/data=!3m2!1e3!4b1!4m5!3m4!1s0x4cc6397a4d8b5775:0x45bcc2694f5c926b!8m2!3d46.4177372!4d-73.0125704" TargetMode="External"/><Relationship Id="rId1" Type="http://schemas.openxmlformats.org/officeDocument/2006/relationships/hyperlink" Target="https://www.google.com/maps/@46.6017894,-72.8136759,3a,60y,10.07h,79.41t/data=!3m9!1e1!3m7!1sDGeam9O1N8Fu_kWaZ0gPcw!2e0!7i13312!8i6656!9m2!1b1!2i41" TargetMode="External"/><Relationship Id="rId6" Type="http://schemas.openxmlformats.org/officeDocument/2006/relationships/hyperlink" Target="https://www.google.com/maps/place/131+Du+Pont,+Saint-Stanislas-de-Champlain,+QC+G0X+3E0/@46.6099974,-72.3806651,375m/data=!3m2!1e3!4b1!4m5!3m4!1s0x4cc7af5feebb8315:0xd3dc2c4168890732!8m2!3d46.6099974!4d-72.3795324" TargetMode="External"/><Relationship Id="rId5" Type="http://schemas.openxmlformats.org/officeDocument/2006/relationships/hyperlink" Target="https://www.google.com/maps/@48.2515245,-71.2529057,3a,60y,247.77h,86.66t/data=!3m9!1e1!3m7!1si3BKolGjD2YguwrizGGDdw!2e0!7i13312!8i6656!9m2!1b1!2i49" TargetMode="External"/><Relationship Id="rId4" Type="http://schemas.openxmlformats.org/officeDocument/2006/relationships/hyperlink" Target="https://www.google.com/maps/place/Le+Sacr%C3%A9+Pain+-+Patisserie+Boulangerie+Artisanale/@45.252866,-73.799025,321m/data=!3m1!1e3!4m12!1m6!3m5!1s0x4cc96995dd1e3161:0x938239ff836748e3!2sLe+Sacr%C3%A9+Pain+-+Patisserie+Boulangerie+Artisanale!8m2!3d45.2530615!4d-73.7975304!3m4!1s0x4cc96995dd1e3161:0x938239ff836748e3!8m2!3d45.2530615!4d-73.7975304" TargetMode="External"/><Relationship Id="rId9" Type="http://schemas.openxmlformats.org/officeDocument/2006/relationships/hyperlink" Target="https://www.google.com/maps/@46.6017894,-72.8136759,3a,60y,10.07h,79.41t/data=!3m9!1e1!3m7!1sDGeam9O1N8Fu_kWaZ0gPcw!2e0!7i13312!8i6656!9m2!1b1!2i4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jCEBk8Jm8QaguoQhWXokqUg6LxFeKuCBEMmzjUqjXxY/edit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7" Type="http://schemas.openxmlformats.org/officeDocument/2006/relationships/hyperlink" Target="https://ridewithgps.com/routes/44989418?privacy_code=lLfzJZofhpQ5aPE7SwKfU2gnbZGDXp2E" TargetMode="External"/><Relationship Id="rId12" Type="http://schemas.openxmlformats.org/officeDocument/2006/relationships/hyperlink" Target="https://ridewithgps.com/routes/44637432?privacy_code=U9qdD5CKIAsLwnGYTugj0KlzpqOo3Cx7" TargetMode="External"/><Relationship Id="rId17" Type="http://schemas.openxmlformats.org/officeDocument/2006/relationships/hyperlink" Target="https://ridewithgps.com/routes/45074330?privacy_code=9gzzxBRar6x5Da0VRQLcgkWJ93npIFQV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669624?privacy_code=3lD1FHrWmIKHg7CSZtrG3nvw2f8YlsDs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5045259?privacy_code=0HRd4aXkFN2OGQ4TXb9qDyc7j9pWv9Eb" TargetMode="External"/><Relationship Id="rId5" Type="http://schemas.openxmlformats.org/officeDocument/2006/relationships/hyperlink" Target="https://ridewithgps.com/routes/45032364?privacy_code=3d1cRSrn88qH2QkrvM6OhwhoBbqZ47n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605437?privacy_code=dHmp5EX03VUZmgxpWj9CZkRo7TPvNlL4" TargetMode="External"/><Relationship Id="rId4" Type="http://schemas.openxmlformats.org/officeDocument/2006/relationships/hyperlink" Target="https://ridewithgps.com/routes/45031465?privacy_code=qfGRRvvLQlT912h1YA2ykI2oQVtVUv4r" TargetMode="External"/><Relationship Id="rId9" Type="http://schemas.openxmlformats.org/officeDocument/2006/relationships/hyperlink" Target="https://ridewithgps.com/routes/45049559?privacy_code=hyhIUchD859dcn5g3VO5vGIMc55h5d9k" TargetMode="External"/><Relationship Id="rId14" Type="http://schemas.openxmlformats.org/officeDocument/2006/relationships/hyperlink" Target="https://ridewithgps.com/routes/44826118?privacy_code=atjQg2bTozhsxHdqsvxvEHQKY7rr0XxR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2015998?privacy_code=WWfMQ13ZZZ7q7Qe1" TargetMode="External"/><Relationship Id="rId13" Type="http://schemas.openxmlformats.org/officeDocument/2006/relationships/hyperlink" Target="https://ridewithgps.com/routes/41388305?privacy_code=K2MzGvBfhbAaQwkk" TargetMode="External"/><Relationship Id="rId3" Type="http://schemas.openxmlformats.org/officeDocument/2006/relationships/hyperlink" Target="https://ridewithgps.com/routes/41386711?privacy_code=Q8rMOshLItTv7YMs" TargetMode="External"/><Relationship Id="rId7" Type="http://schemas.openxmlformats.org/officeDocument/2006/relationships/hyperlink" Target="https://ridewithgps.com/routes/41388183?privacy_code=26Dqyj4SNHukDdeX" TargetMode="External"/><Relationship Id="rId12" Type="http://schemas.openxmlformats.org/officeDocument/2006/relationships/hyperlink" Target="https://ridewithgps.com/routes/41969026?privacy_code=OQtK0BCx9Xw9Xm6Q" TargetMode="External"/><Relationship Id="rId2" Type="http://schemas.openxmlformats.org/officeDocument/2006/relationships/hyperlink" Target="https://ridewithgps.com/routes/41386692?privacy_code=KLH4U17UQAuLxPxa" TargetMode="External"/><Relationship Id="rId1" Type="http://schemas.openxmlformats.org/officeDocument/2006/relationships/hyperlink" Target="https://ridewithgps.com/routes/42046556?privacy_code=DxtbOWpg4B3M5Fpc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1969025?privacy_code=2XjcIdiWbMVYwQfs" TargetMode="External"/><Relationship Id="rId5" Type="http://schemas.openxmlformats.org/officeDocument/2006/relationships/hyperlink" Target="https://ridewithgps.com/routes/42015914?privacy_code=R9m4WYRw0XKMgQBM" TargetMode="External"/><Relationship Id="rId15" Type="http://schemas.openxmlformats.org/officeDocument/2006/relationships/hyperlink" Target="https://ridewithgps.com/routes/41408244?privacy_code=48oFKjsMY4iL1dSS" TargetMode="External"/><Relationship Id="rId10" Type="http://schemas.openxmlformats.org/officeDocument/2006/relationships/hyperlink" Target="https://ridewithgps.com/routes/41414492?privacy_code=cEsiUSZNGPb7rAJI" TargetMode="External"/><Relationship Id="rId4" Type="http://schemas.openxmlformats.org/officeDocument/2006/relationships/hyperlink" Target="https://ridewithgps.com/routes/42329395?privacy_code=ITnWFbuIdCYW3jGa" TargetMode="External"/><Relationship Id="rId9" Type="http://schemas.openxmlformats.org/officeDocument/2006/relationships/hyperlink" Target="https://ridewithgps.com/routes/42029757?privacy_code=nIjo6sxDAz71KvtM" TargetMode="External"/><Relationship Id="rId14" Type="http://schemas.openxmlformats.org/officeDocument/2006/relationships/hyperlink" Target="https://ridewithgps.com/routes/41408218?privacy_code=43pQoVZKkeDzCZTe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2015998?privacy_code=WWfMQ13ZZZ7q7Qe1" TargetMode="External"/><Relationship Id="rId13" Type="http://schemas.openxmlformats.org/officeDocument/2006/relationships/hyperlink" Target="https://ridewithgps.com/routes/41388305?privacy_code=K2MzGvBfhbAaQwkk" TargetMode="External"/><Relationship Id="rId3" Type="http://schemas.openxmlformats.org/officeDocument/2006/relationships/hyperlink" Target="https://ridewithgps.com/routes/41386711?privacy_code=Q8rMOshLItTv7YMs" TargetMode="External"/><Relationship Id="rId7" Type="http://schemas.openxmlformats.org/officeDocument/2006/relationships/hyperlink" Target="https://ridewithgps.com/routes/41388183?privacy_code=26Dqyj4SNHukDdeX" TargetMode="External"/><Relationship Id="rId12" Type="http://schemas.openxmlformats.org/officeDocument/2006/relationships/hyperlink" Target="https://ridewithgps.com/routes/41969026?privacy_code=OQtK0BCx9Xw9Xm6Q" TargetMode="External"/><Relationship Id="rId2" Type="http://schemas.openxmlformats.org/officeDocument/2006/relationships/hyperlink" Target="https://ridewithgps.com/routes/41386692?privacy_code=KLH4U17UQAuLxPxa" TargetMode="External"/><Relationship Id="rId1" Type="http://schemas.openxmlformats.org/officeDocument/2006/relationships/hyperlink" Target="https://ridewithgps.com/routes/42046556?privacy_code=DxtbOWpg4B3M5Fpc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1969025?privacy_code=2XjcIdiWbMVYwQfs" TargetMode="External"/><Relationship Id="rId5" Type="http://schemas.openxmlformats.org/officeDocument/2006/relationships/hyperlink" Target="https://ridewithgps.com/routes/42015914?privacy_code=R9m4WYRw0XKMgQBM" TargetMode="External"/><Relationship Id="rId15" Type="http://schemas.openxmlformats.org/officeDocument/2006/relationships/hyperlink" Target="https://ridewithgps.com/routes/41408244?privacy_code=48oFKjsMY4iL1dSS" TargetMode="External"/><Relationship Id="rId10" Type="http://schemas.openxmlformats.org/officeDocument/2006/relationships/hyperlink" Target="https://ridewithgps.com/routes/41414492?privacy_code=cEsiUSZNGPb7rAJI" TargetMode="External"/><Relationship Id="rId4" Type="http://schemas.openxmlformats.org/officeDocument/2006/relationships/hyperlink" Target="https://ridewithgps.com/routes/42329395?privacy_code=ITnWFbuIdCYW3jGa" TargetMode="External"/><Relationship Id="rId9" Type="http://schemas.openxmlformats.org/officeDocument/2006/relationships/hyperlink" Target="https://ridewithgps.com/routes/42029757?privacy_code=nIjo6sxDAz71KvtM" TargetMode="External"/><Relationship Id="rId14" Type="http://schemas.openxmlformats.org/officeDocument/2006/relationships/hyperlink" Target="https://ridewithgps.com/routes/41408218?privacy_code=43pQoVZKkeDzCZT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https://ridewithgps.com/routes/44574074?privacy_code=DZL1T4xKXfzRMKuWhK98a2kUIf8vdx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4605154?privacy_code=0pUQKyjSW9jdwzmVWKXhJ04MvFNVvGS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49?privacy_code=UgmIHztkh9VFwGtTLpeLc8YUT1oHiEjB" TargetMode="External"/><Relationship Id="rId9" Type="http://schemas.openxmlformats.org/officeDocument/2006/relationships/hyperlink" Target="https://ridewithgps.com/routes/44946001?privacy_code=OuwHugFPsGr862vH30gGh9Mk8VKZGGPh" TargetMode="External"/><Relationship Id="rId14" Type="http://schemas.openxmlformats.org/officeDocument/2006/relationships/hyperlink" Target="https://ridewithgps.com/routes/44826118?privacy_code=atjQg2bTozhsxHdqsvxvEHQKY7rr0XxR" TargetMode="External"/><Relationship Id="rId2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21" Type="http://schemas.openxmlformats.org/officeDocument/2006/relationships/vmlDrawing" Target="../drawings/vmlDrawing3.vml"/><Relationship Id="rId7" Type="http://schemas.openxmlformats.org/officeDocument/2006/relationships/hyperlink" Target="https://ridewithgps.com/routes/44574074?privacy_code=DZL1T4xKXfzRMKuWhK98a2kUIf8vdx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4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4605154?privacy_code=0pUQKyjSW9jdwzmVWKXhJ04MvFNVvGS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49?privacy_code=UgmIHztkh9VFwGtTLpeLc8YUT1oHiEjB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Relationship Id="rId2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21" Type="http://schemas.openxmlformats.org/officeDocument/2006/relationships/vmlDrawing" Target="../drawings/vmlDrawing4.vml"/><Relationship Id="rId7" Type="http://schemas.openxmlformats.org/officeDocument/2006/relationships/hyperlink" Target="https://ridewithgps.com/routes/44574074?privacy_code=DZL1T4xKXfzRMKuWhK98a2kUIf8vdx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4605154?privacy_code=0pUQKyjSW9jdwzmVWKXhJ04MvFNVvGS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49?privacy_code=UgmIHztkh9VFwGtTLpeLc8YUT1oHiEjB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Relationship Id="rId2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21" Type="http://schemas.openxmlformats.org/officeDocument/2006/relationships/vmlDrawing" Target="../drawings/vmlDrawing5.vml"/><Relationship Id="rId7" Type="http://schemas.openxmlformats.org/officeDocument/2006/relationships/hyperlink" Target="https://ridewithgps.com/routes/44574074?privacy_code=DZL1T4xKXfzRMKuWhK98a2kUIf8vdx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6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4605154?privacy_code=0pUQKyjSW9jdwzmVWKXhJ04MvFNVvGS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49?privacy_code=UgmIHztkh9VFwGtTLpeLc8YUT1oHiEjB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Relationship Id="rId2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605149?privacy_code=UgmIHztkh9VFwGtTLpeLc8YUT1oHiEjB" TargetMode="External"/><Relationship Id="rId21" Type="http://schemas.openxmlformats.org/officeDocument/2006/relationships/vmlDrawing" Target="../drawings/vmlDrawing6.vml"/><Relationship Id="rId7" Type="http://schemas.openxmlformats.org/officeDocument/2006/relationships/hyperlink" Target="https://ridewithgps.com/routes/44583667?privacy_code=36HJrQgcAAZE2Z9zBVQ34zke0cbeN0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7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4574074?privacy_code=DZL1T4xKXfzRMKuWhK98a2kUIf8vdxkL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1519268?privacy_code=FCNJsuNwKVXbJrTX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54?privacy_code=0pUQKyjSW9jdwzmVWKXhJ04MvFNVvGSB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Relationship Id="rId2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670295?privacy_code=gmND8Z0q33Ml1uVFBugN6ykDE3F3Ctnv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605149?privacy_code=UgmIHztkh9VFwGtTLpeLc8YUT1oHiEjB" TargetMode="External"/><Relationship Id="rId21" Type="http://schemas.openxmlformats.org/officeDocument/2006/relationships/vmlDrawing" Target="../drawings/vmlDrawing7.vml"/><Relationship Id="rId7" Type="http://schemas.openxmlformats.org/officeDocument/2006/relationships/hyperlink" Target="https://ridewithgps.com/routes/44583667?privacy_code=36HJrQgcAAZE2Z9zBVQ34zke0cbeN0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8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4574074?privacy_code=DZL1T4xKXfzRMKuWhK98a2kUIf8vdxkL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1519268?privacy_code=FCNJsuNwKVXbJrTX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54?privacy_code=0pUQKyjSW9jdwzmVWKXhJ04MvFNVvGSB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Relationship Id="rId2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44932586?privacy_code=pNiKIAMLxyBymbSXhGzQdcMvaeX8z2md" TargetMode="External"/><Relationship Id="rId13" Type="http://schemas.openxmlformats.org/officeDocument/2006/relationships/hyperlink" Target="https://ridewithgps.com/routes/42029757?privacy_code=nIjo6sxDAz71KvtM" TargetMode="External"/><Relationship Id="rId18" Type="http://schemas.openxmlformats.org/officeDocument/2006/relationships/hyperlink" Target="https://ridewithgps.com/routes/41969025?privacy_code=2XjcIdiWbMVYwQfs" TargetMode="External"/><Relationship Id="rId3" Type="http://schemas.openxmlformats.org/officeDocument/2006/relationships/hyperlink" Target="https://ridewithgps.com/routes/44583667?privacy_code=36HJrQgcAAZE2Z9zBVQ34zke0cbeN0Kl" TargetMode="External"/><Relationship Id="rId7" Type="http://schemas.openxmlformats.org/officeDocument/2006/relationships/hyperlink" Target="https://ridewithgps.com/routes/44574074?privacy_code=DZL1T4xKXfzRMKuWhK98a2kUIf8vdxkL" TargetMode="External"/><Relationship Id="rId12" Type="http://schemas.openxmlformats.org/officeDocument/2006/relationships/hyperlink" Target="https://ridewithgps.com/routes/44669624?privacy_code=3lD1FHrWmIKHg7CSZtrG3nvw2f8YlsDs" TargetMode="External"/><Relationship Id="rId17" Type="http://schemas.openxmlformats.org/officeDocument/2006/relationships/hyperlink" Target="https://ridewithgps.com/routes/44581601?privacy_code=oITO5IqsIEZ4THNGtA0xdK4PlMthibG1" TargetMode="External"/><Relationship Id="rId2" Type="http://schemas.openxmlformats.org/officeDocument/2006/relationships/hyperlink" Target="https://ridewithgps.com/routes/42046556?privacy_code=DxtbOWpg4B3M5Fpc" TargetMode="External"/><Relationship Id="rId16" Type="http://schemas.openxmlformats.org/officeDocument/2006/relationships/hyperlink" Target="https://ridewithgps.com/routes/44835050?privacy_code=7rvq5U9CEU6pEhVPWwk7JjjxcGECjBiP" TargetMode="External"/><Relationship Id="rId20" Type="http://schemas.openxmlformats.org/officeDocument/2006/relationships/drawing" Target="../drawings/drawing9.xml"/><Relationship Id="rId1" Type="http://schemas.openxmlformats.org/officeDocument/2006/relationships/hyperlink" Target="https://ridewithgps.com/routes/44605437?privacy_code=dHmp5EX03VUZmgxpWj9CZkRo7TPvNlL4" TargetMode="External"/><Relationship Id="rId6" Type="http://schemas.openxmlformats.org/officeDocument/2006/relationships/hyperlink" Target="https://ridewithgps.com/routes/41519268?privacy_code=FCNJsuNwKVXbJrTX" TargetMode="External"/><Relationship Id="rId11" Type="http://schemas.openxmlformats.org/officeDocument/2006/relationships/hyperlink" Target="https://ridewithgps.com/routes/44637432?privacy_code=U9qdD5CKIAsLwnGYTugj0KlzpqOo3Cx7" TargetMode="External"/><Relationship Id="rId5" Type="http://schemas.openxmlformats.org/officeDocument/2006/relationships/hyperlink" Target="https://ridewithgps.com/routes/44605154?privacy_code=0pUQKyjSW9jdwzmVWKXhJ04MvFNVvGSB" TargetMode="External"/><Relationship Id="rId15" Type="http://schemas.openxmlformats.org/officeDocument/2006/relationships/hyperlink" Target="https://ridewithgps.com/routes/41414492?privacy_code=cEsiUSZNGPb7rAJI" TargetMode="External"/><Relationship Id="rId10" Type="http://schemas.openxmlformats.org/officeDocument/2006/relationships/hyperlink" Target="https://ridewithgps.com/routes/41388183?privacy_code=26Dqyj4SNHukDdeX" TargetMode="External"/><Relationship Id="rId19" Type="http://schemas.openxmlformats.org/officeDocument/2006/relationships/hyperlink" Target="https://ridewithgps.com/routes/44828219?privacy_code=4HVxtSSIRuxgPXjcPYAbkbhEfVIRae14" TargetMode="External"/><Relationship Id="rId4" Type="http://schemas.openxmlformats.org/officeDocument/2006/relationships/hyperlink" Target="https://ridewithgps.com/routes/44605149?privacy_code=UgmIHztkh9VFwGtTLpeLc8YUT1oHiEjB" TargetMode="External"/><Relationship Id="rId9" Type="http://schemas.openxmlformats.org/officeDocument/2006/relationships/hyperlink" Target="https://ridewithgps.com/routes/44851245?privacy_code=IMHZiXuSTedeGUVvFsr7C6aU866WZB3H" TargetMode="External"/><Relationship Id="rId14" Type="http://schemas.openxmlformats.org/officeDocument/2006/relationships/hyperlink" Target="https://ridewithgps.com/routes/44826118?privacy_code=atjQg2bTozhsxHdqsvxvEHQKY7rr0Xx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966"/>
    <pageSetUpPr fitToPage="1"/>
  </sheetPr>
  <dimension ref="A1:AC999"/>
  <sheetViews>
    <sheetView showGridLines="0" workbookViewId="0">
      <pane ySplit="4" topLeftCell="A5" activePane="bottomLeft" state="frozen"/>
      <selection pane="bottomLeft" activeCell="I42" sqref="I42"/>
    </sheetView>
  </sheetViews>
  <sheetFormatPr baseColWidth="10" defaultColWidth="14.5" defaultRowHeight="15" customHeight="1" x14ac:dyDescent="0.2"/>
  <cols>
    <col min="1" max="1" width="11.5" customWidth="1"/>
    <col min="2" max="2" width="9.5" customWidth="1"/>
    <col min="3" max="3" width="28.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customWidth="1"/>
    <col min="25" max="25" width="42" customWidth="1"/>
    <col min="26" max="26" width="9.6640625" hidden="1" customWidth="1"/>
    <col min="27" max="29" width="3.5" hidden="1" customWidth="1"/>
  </cols>
  <sheetData>
    <row r="1" spans="1:29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/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170" t="s">
        <v>81</v>
      </c>
      <c r="Z1" s="10"/>
      <c r="AA1" s="11"/>
      <c r="AB1" s="11"/>
      <c r="AC1" s="11"/>
    </row>
    <row r="2" spans="1:29" ht="39.75" customHeight="1" x14ac:dyDescent="0.2">
      <c r="A2" s="1558"/>
      <c r="B2" s="1558"/>
      <c r="C2" s="1558"/>
      <c r="D2" s="15"/>
      <c r="E2" s="2" t="s">
        <v>4</v>
      </c>
      <c r="F2" s="171">
        <v>215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1559" t="s">
        <v>82</v>
      </c>
      <c r="AB2" s="1558"/>
      <c r="AC2" s="1558"/>
    </row>
    <row r="3" spans="1:29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172"/>
      <c r="AB3" s="172"/>
      <c r="AC3" s="172"/>
    </row>
    <row r="4" spans="1:29" ht="2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 t="s">
        <v>85</v>
      </c>
      <c r="U4" s="39" t="s">
        <v>86</v>
      </c>
      <c r="V4" s="39" t="s">
        <v>87</v>
      </c>
      <c r="W4" s="39" t="s">
        <v>88</v>
      </c>
      <c r="X4" s="34" t="s">
        <v>89</v>
      </c>
      <c r="Y4" s="40"/>
      <c r="Z4" s="22" t="s">
        <v>90</v>
      </c>
      <c r="AA4" s="173" t="s">
        <v>91</v>
      </c>
      <c r="AB4" s="173" t="s">
        <v>92</v>
      </c>
      <c r="AC4" s="173" t="s">
        <v>93</v>
      </c>
    </row>
    <row r="5" spans="1:29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3"/>
      <c r="AC5" s="53"/>
    </row>
    <row r="6" spans="1:29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20.5</v>
      </c>
      <c r="G6" s="62">
        <v>18</v>
      </c>
      <c r="H6" s="63">
        <f t="shared" ref="H6:H9" si="0">TIME(ROUNDDOWN(F6/G6,0),MOD(F6,G6)/G6*60,0)</f>
        <v>4.7222222222222221E-2</v>
      </c>
      <c r="I6" s="64">
        <f>TIME(,0,)</f>
        <v>0</v>
      </c>
      <c r="J6" s="176">
        <v>218</v>
      </c>
      <c r="K6" s="83">
        <v>220</v>
      </c>
      <c r="L6" s="60">
        <f t="shared" ref="L6:L9" si="1">E6+H6+I6</f>
        <v>0.42222222222222222</v>
      </c>
      <c r="M6" s="66">
        <v>3.125E-2</v>
      </c>
      <c r="N6" s="67">
        <v>5</v>
      </c>
      <c r="O6" s="68">
        <v>1050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178" t="s">
        <v>41</v>
      </c>
      <c r="Z6" s="73" t="s">
        <v>94</v>
      </c>
      <c r="AA6" s="179" t="b">
        <v>1</v>
      </c>
      <c r="AB6" s="179" t="b">
        <v>1</v>
      </c>
      <c r="AC6" s="179" t="b">
        <v>0</v>
      </c>
    </row>
    <row r="7" spans="1:29" ht="19.5" customHeight="1" x14ac:dyDescent="0.2">
      <c r="A7" s="56">
        <v>2</v>
      </c>
      <c r="B7" s="57">
        <v>45457</v>
      </c>
      <c r="C7" s="80" t="s">
        <v>95</v>
      </c>
      <c r="D7" s="59"/>
      <c r="E7" s="81">
        <f t="shared" ref="E7:E9" si="2">L6+M6</f>
        <v>0.45347222222222222</v>
      </c>
      <c r="F7" s="61">
        <v>118.6</v>
      </c>
      <c r="G7" s="62">
        <v>24</v>
      </c>
      <c r="H7" s="63">
        <f t="shared" si="0"/>
        <v>0.20555555555555555</v>
      </c>
      <c r="I7" s="64">
        <v>1.3888888888888888E-2</v>
      </c>
      <c r="J7" s="176">
        <v>755</v>
      </c>
      <c r="K7" s="83">
        <v>756</v>
      </c>
      <c r="L7" s="60">
        <f t="shared" si="1"/>
        <v>0.67291666666666661</v>
      </c>
      <c r="M7" s="66">
        <v>3.125E-2</v>
      </c>
      <c r="N7" s="67">
        <v>2</v>
      </c>
      <c r="O7" s="68">
        <f>2*F2</f>
        <v>430</v>
      </c>
      <c r="P7" s="69">
        <v>1</v>
      </c>
      <c r="Q7" s="70">
        <v>3</v>
      </c>
      <c r="R7" s="70">
        <v>3</v>
      </c>
      <c r="S7" s="180">
        <v>2.5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96</v>
      </c>
      <c r="Z7" s="73" t="s">
        <v>97</v>
      </c>
      <c r="AA7" s="179" t="b">
        <v>1</v>
      </c>
      <c r="AB7" s="179" t="b">
        <v>1</v>
      </c>
      <c r="AC7" s="179" t="b">
        <v>0</v>
      </c>
    </row>
    <row r="8" spans="1:29" ht="19.5" customHeight="1" x14ac:dyDescent="0.2">
      <c r="A8" s="56">
        <v>3</v>
      </c>
      <c r="B8" s="57">
        <v>45457</v>
      </c>
      <c r="C8" s="80" t="s">
        <v>98</v>
      </c>
      <c r="D8" s="59"/>
      <c r="E8" s="81">
        <f t="shared" si="2"/>
        <v>0.70416666666666661</v>
      </c>
      <c r="F8" s="61">
        <v>64.400000000000006</v>
      </c>
      <c r="G8" s="62">
        <v>23</v>
      </c>
      <c r="H8" s="63">
        <f t="shared" si="0"/>
        <v>0.11666666666666667</v>
      </c>
      <c r="I8" s="64">
        <v>6.9444444444444441E-3</v>
      </c>
      <c r="J8" s="176">
        <v>473</v>
      </c>
      <c r="K8" s="83">
        <v>473</v>
      </c>
      <c r="L8" s="60">
        <f t="shared" si="1"/>
        <v>0.82777777777777772</v>
      </c>
      <c r="M8" s="66">
        <v>2.0833333333333332E-2</v>
      </c>
      <c r="N8" s="67">
        <v>2</v>
      </c>
      <c r="O8" s="68">
        <f>2*F2</f>
        <v>430</v>
      </c>
      <c r="P8" s="69">
        <v>1</v>
      </c>
      <c r="Q8" s="70">
        <v>1</v>
      </c>
      <c r="R8" s="70">
        <v>2</v>
      </c>
      <c r="S8" s="180">
        <v>1</v>
      </c>
      <c r="T8" s="71" t="b">
        <v>0</v>
      </c>
      <c r="U8" s="71" t="b">
        <v>0</v>
      </c>
      <c r="V8" s="71" t="b">
        <v>0</v>
      </c>
      <c r="W8" s="71" t="b">
        <v>1</v>
      </c>
      <c r="X8" s="71" t="b">
        <v>1</v>
      </c>
      <c r="Y8" s="178" t="s">
        <v>99</v>
      </c>
      <c r="Z8" s="73" t="s">
        <v>94</v>
      </c>
      <c r="AA8" s="179" t="b">
        <v>1</v>
      </c>
      <c r="AB8" s="179" t="b">
        <v>1</v>
      </c>
      <c r="AC8" s="179" t="b">
        <v>1</v>
      </c>
    </row>
    <row r="9" spans="1:29" ht="19.5" customHeight="1" x14ac:dyDescent="0.2">
      <c r="A9" s="56">
        <v>4</v>
      </c>
      <c r="B9" s="57">
        <v>45457</v>
      </c>
      <c r="C9" s="70" t="s">
        <v>100</v>
      </c>
      <c r="D9" s="59"/>
      <c r="E9" s="81">
        <f t="shared" si="2"/>
        <v>0.84861111111111109</v>
      </c>
      <c r="F9" s="61">
        <v>112.7</v>
      </c>
      <c r="G9" s="62">
        <v>25</v>
      </c>
      <c r="H9" s="63">
        <f t="shared" si="0"/>
        <v>0.1875</v>
      </c>
      <c r="I9" s="64">
        <v>1.3888888888888888E-2</v>
      </c>
      <c r="J9" s="176">
        <v>766</v>
      </c>
      <c r="K9" s="83">
        <v>766</v>
      </c>
      <c r="L9" s="60">
        <f t="shared" si="1"/>
        <v>1.0499999999999998</v>
      </c>
      <c r="M9" s="66">
        <v>2.0833333333333332E-2</v>
      </c>
      <c r="N9" s="84">
        <v>1</v>
      </c>
      <c r="O9" s="181">
        <f>F2</f>
        <v>215</v>
      </c>
      <c r="P9" s="86">
        <v>2</v>
      </c>
      <c r="Q9" s="70">
        <v>3</v>
      </c>
      <c r="R9" s="70">
        <v>2</v>
      </c>
      <c r="S9" s="92">
        <v>2</v>
      </c>
      <c r="T9" s="71" t="b">
        <v>1</v>
      </c>
      <c r="U9" s="71" t="b">
        <v>0</v>
      </c>
      <c r="V9" s="71" t="b">
        <v>0</v>
      </c>
      <c r="W9" s="71" t="b">
        <v>0</v>
      </c>
      <c r="X9" s="71" t="b">
        <v>0</v>
      </c>
      <c r="Y9" s="178" t="s">
        <v>101</v>
      </c>
      <c r="Z9" s="73" t="s">
        <v>97</v>
      </c>
      <c r="AA9" s="179" t="b">
        <v>1</v>
      </c>
      <c r="AB9" s="179" t="b">
        <v>1</v>
      </c>
      <c r="AC9" s="179" t="b">
        <v>1</v>
      </c>
    </row>
    <row r="10" spans="1:29" ht="19.5" customHeight="1" x14ac:dyDescent="0.2">
      <c r="A10" s="41"/>
      <c r="B10" s="42"/>
      <c r="C10" s="43" t="s">
        <v>45</v>
      </c>
      <c r="D10" s="44"/>
      <c r="E10" s="45"/>
      <c r="F10" s="46"/>
      <c r="G10" s="42"/>
      <c r="H10" s="42"/>
      <c r="I10" s="42"/>
      <c r="J10" s="174"/>
      <c r="K10" s="47"/>
      <c r="L10" s="48"/>
      <c r="M10" s="49"/>
      <c r="N10" s="49"/>
      <c r="O10" s="50"/>
      <c r="P10" s="49"/>
      <c r="Q10" s="42"/>
      <c r="R10" s="42"/>
      <c r="S10" s="50"/>
      <c r="T10" s="82"/>
      <c r="U10" s="82"/>
      <c r="V10" s="82"/>
      <c r="W10" s="82"/>
      <c r="X10" s="82"/>
      <c r="Y10" s="182"/>
      <c r="Z10" s="52"/>
      <c r="AA10" s="53"/>
      <c r="AB10" s="53"/>
      <c r="AC10" s="53"/>
    </row>
    <row r="11" spans="1:29" ht="19.5" customHeight="1" x14ac:dyDescent="0.2">
      <c r="A11" s="183">
        <v>5</v>
      </c>
      <c r="B11" s="57">
        <v>45458</v>
      </c>
      <c r="C11" s="70" t="s">
        <v>102</v>
      </c>
      <c r="D11" s="110"/>
      <c r="E11" s="81">
        <f>L9+M9</f>
        <v>1.0708333333333331</v>
      </c>
      <c r="F11" s="88">
        <v>66.5</v>
      </c>
      <c r="G11" s="89">
        <v>25</v>
      </c>
      <c r="H11" s="63">
        <f t="shared" ref="H11:H14" si="3">TIME(ROUNDDOWN(F11/G11,0),MOD(F11,G11)/G11*60,0)</f>
        <v>0.11041666666666666</v>
      </c>
      <c r="I11" s="64">
        <v>6.9444444444444441E-3</v>
      </c>
      <c r="J11" s="184">
        <v>425</v>
      </c>
      <c r="K11" s="65">
        <v>426</v>
      </c>
      <c r="L11" s="60">
        <f>E11+H11+I11</f>
        <v>1.1881944444444441</v>
      </c>
      <c r="M11" s="66">
        <f>E12-L11</f>
        <v>-0.85486111111111085</v>
      </c>
      <c r="N11" s="185">
        <v>1</v>
      </c>
      <c r="O11" s="85">
        <v>215</v>
      </c>
      <c r="P11" s="86">
        <v>1</v>
      </c>
      <c r="Q11" s="70">
        <v>1</v>
      </c>
      <c r="R11" s="70">
        <v>2</v>
      </c>
      <c r="S11" s="92">
        <v>1</v>
      </c>
      <c r="T11" s="71" t="b">
        <v>0</v>
      </c>
      <c r="U11" s="71" t="b">
        <v>0</v>
      </c>
      <c r="V11" s="71" t="b">
        <v>1</v>
      </c>
      <c r="W11" s="71" t="b">
        <v>0</v>
      </c>
      <c r="X11" s="71" t="b">
        <v>0</v>
      </c>
      <c r="Y11" s="178" t="s">
        <v>103</v>
      </c>
      <c r="Z11" s="73" t="s">
        <v>94</v>
      </c>
      <c r="AA11" s="179" t="b">
        <v>1</v>
      </c>
      <c r="AB11" s="179" t="b">
        <v>0</v>
      </c>
      <c r="AC11" s="179" t="b">
        <v>1</v>
      </c>
    </row>
    <row r="12" spans="1:29" ht="19.5" customHeight="1" x14ac:dyDescent="0.2">
      <c r="A12" s="56">
        <v>6</v>
      </c>
      <c r="B12" s="57">
        <v>45458</v>
      </c>
      <c r="C12" s="87" t="s">
        <v>48</v>
      </c>
      <c r="D12" s="59"/>
      <c r="E12" s="60">
        <v>0.33333333333333331</v>
      </c>
      <c r="F12" s="61">
        <v>130.9</v>
      </c>
      <c r="G12" s="62">
        <v>20</v>
      </c>
      <c r="H12" s="63">
        <f t="shared" si="3"/>
        <v>0.2722222222222222</v>
      </c>
      <c r="I12" s="64">
        <v>3.125E-2</v>
      </c>
      <c r="J12" s="186">
        <v>688</v>
      </c>
      <c r="K12" s="187">
        <v>646</v>
      </c>
      <c r="L12" s="60">
        <v>0.69027777777777777</v>
      </c>
      <c r="M12" s="66">
        <v>7.6388888888888886E-3</v>
      </c>
      <c r="N12" s="84">
        <v>5</v>
      </c>
      <c r="O12" s="85">
        <v>6050</v>
      </c>
      <c r="P12" s="86">
        <v>1</v>
      </c>
      <c r="Q12" s="70">
        <v>3</v>
      </c>
      <c r="R12" s="70">
        <v>3</v>
      </c>
      <c r="S12" s="92">
        <v>2</v>
      </c>
      <c r="T12" s="71" t="b">
        <v>1</v>
      </c>
      <c r="U12" s="71" t="b">
        <v>1</v>
      </c>
      <c r="V12" s="71" t="b">
        <v>1</v>
      </c>
      <c r="W12" s="71" t="b">
        <v>1</v>
      </c>
      <c r="X12" s="71" t="b">
        <v>1</v>
      </c>
      <c r="Y12" s="178" t="s">
        <v>104</v>
      </c>
      <c r="Z12" s="73" t="s">
        <v>97</v>
      </c>
      <c r="AA12" s="179" t="b">
        <v>0</v>
      </c>
      <c r="AB12" s="188" t="b">
        <v>1</v>
      </c>
      <c r="AC12" s="179" t="b">
        <v>1</v>
      </c>
    </row>
    <row r="13" spans="1:29" ht="19.5" customHeight="1" x14ac:dyDescent="0.2">
      <c r="A13" s="56">
        <v>7</v>
      </c>
      <c r="B13" s="57">
        <v>45458</v>
      </c>
      <c r="C13" s="70" t="s">
        <v>55</v>
      </c>
      <c r="D13" s="98"/>
      <c r="E13" s="175">
        <v>0.69791666666666663</v>
      </c>
      <c r="F13" s="61">
        <v>98.6</v>
      </c>
      <c r="G13" s="62">
        <v>25</v>
      </c>
      <c r="H13" s="63">
        <f t="shared" si="3"/>
        <v>0.16388888888888889</v>
      </c>
      <c r="I13" s="64">
        <v>6.9444444444444441E-3</v>
      </c>
      <c r="J13" s="176">
        <v>703</v>
      </c>
      <c r="K13" s="83">
        <v>703</v>
      </c>
      <c r="L13" s="60">
        <f t="shared" ref="L13:L14" si="4">E13+H13+I13</f>
        <v>0.86874999999999991</v>
      </c>
      <c r="M13" s="66">
        <v>2.013888888888889E-2</v>
      </c>
      <c r="N13" s="84">
        <v>2</v>
      </c>
      <c r="O13" s="85">
        <v>430</v>
      </c>
      <c r="P13" s="86">
        <v>2</v>
      </c>
      <c r="Q13" s="70">
        <v>3</v>
      </c>
      <c r="R13" s="70">
        <v>3</v>
      </c>
      <c r="S13" s="189">
        <v>2.5</v>
      </c>
      <c r="T13" s="71" t="b">
        <v>1</v>
      </c>
      <c r="U13" s="71" t="b">
        <v>1</v>
      </c>
      <c r="V13" s="71" t="b">
        <v>0</v>
      </c>
      <c r="W13" s="71" t="b">
        <v>0</v>
      </c>
      <c r="X13" s="71" t="b">
        <v>0</v>
      </c>
      <c r="Y13" s="178" t="s">
        <v>105</v>
      </c>
      <c r="Z13" s="73" t="s">
        <v>94</v>
      </c>
      <c r="AA13" s="179" t="b">
        <v>1</v>
      </c>
      <c r="AB13" s="179" t="b">
        <v>1</v>
      </c>
      <c r="AC13" s="179" t="b">
        <v>0</v>
      </c>
    </row>
    <row r="14" spans="1:29" ht="30" customHeight="1" x14ac:dyDescent="0.2">
      <c r="A14" s="56">
        <v>8</v>
      </c>
      <c r="B14" s="57">
        <v>45458</v>
      </c>
      <c r="C14" s="70" t="s">
        <v>106</v>
      </c>
      <c r="D14" s="59"/>
      <c r="E14" s="81">
        <f>L13+M13</f>
        <v>0.88888888888888884</v>
      </c>
      <c r="F14" s="61">
        <v>92.6</v>
      </c>
      <c r="G14" s="62">
        <v>23</v>
      </c>
      <c r="H14" s="63">
        <f t="shared" si="3"/>
        <v>0.1673611111111111</v>
      </c>
      <c r="I14" s="64">
        <v>6.9444444444444441E-3</v>
      </c>
      <c r="J14" s="176">
        <v>796</v>
      </c>
      <c r="K14" s="83">
        <v>797</v>
      </c>
      <c r="L14" s="60">
        <f t="shared" si="4"/>
        <v>1.0631944444444443</v>
      </c>
      <c r="M14" s="90">
        <v>7.2916666666666671E-2</v>
      </c>
      <c r="N14" s="67">
        <v>1</v>
      </c>
      <c r="O14" s="68">
        <v>215</v>
      </c>
      <c r="P14" s="86">
        <v>1</v>
      </c>
      <c r="Q14" s="91">
        <v>3</v>
      </c>
      <c r="R14" s="91">
        <v>4</v>
      </c>
      <c r="S14" s="92">
        <v>3</v>
      </c>
      <c r="T14" s="71" t="b">
        <v>0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107</v>
      </c>
      <c r="Z14" s="73" t="s">
        <v>97</v>
      </c>
      <c r="AA14" s="179" t="b">
        <v>1</v>
      </c>
      <c r="AB14" s="179" t="b">
        <v>0</v>
      </c>
      <c r="AC14" s="179" t="b">
        <v>1</v>
      </c>
    </row>
    <row r="15" spans="1:29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182"/>
      <c r="Z15" s="52"/>
      <c r="AA15" s="53"/>
      <c r="AB15" s="53"/>
      <c r="AC15" s="53"/>
    </row>
    <row r="16" spans="1:29" ht="19.5" customHeight="1" x14ac:dyDescent="0.2">
      <c r="A16" s="56">
        <v>9</v>
      </c>
      <c r="B16" s="57">
        <v>45459</v>
      </c>
      <c r="C16" s="70" t="s">
        <v>108</v>
      </c>
      <c r="D16" s="59"/>
      <c r="E16" s="81">
        <f>M14+L14</f>
        <v>1.1361111111111111</v>
      </c>
      <c r="F16" s="61">
        <v>65.5</v>
      </c>
      <c r="G16" s="62">
        <v>23</v>
      </c>
      <c r="H16" s="63">
        <f t="shared" ref="H16:H19" si="5">TIME(ROUNDDOWN(F16/G16,0),MOD(F16,G16)/G16*60,0)</f>
        <v>0.11805555555555555</v>
      </c>
      <c r="I16" s="64">
        <v>6.9444444444444441E-3</v>
      </c>
      <c r="J16" s="176">
        <v>659</v>
      </c>
      <c r="K16" s="83">
        <v>659</v>
      </c>
      <c r="L16" s="60">
        <f t="shared" ref="L16:L19" si="6">E16+H16+I16</f>
        <v>1.2611111111111111</v>
      </c>
      <c r="M16" s="90">
        <v>2.0833333333333332E-2</v>
      </c>
      <c r="N16" s="67">
        <v>1</v>
      </c>
      <c r="O16" s="68">
        <v>215</v>
      </c>
      <c r="P16" s="69">
        <v>1</v>
      </c>
      <c r="Q16" s="70">
        <v>1</v>
      </c>
      <c r="R16" s="70">
        <v>3</v>
      </c>
      <c r="S16" s="189">
        <v>1.5</v>
      </c>
      <c r="T16" s="71" t="b">
        <v>0</v>
      </c>
      <c r="U16" s="71" t="b">
        <v>0</v>
      </c>
      <c r="V16" s="71" t="b">
        <v>0</v>
      </c>
      <c r="W16" s="71" t="b">
        <v>0</v>
      </c>
      <c r="X16" s="71" t="b">
        <v>1</v>
      </c>
      <c r="Y16" s="178" t="s">
        <v>109</v>
      </c>
      <c r="Z16" s="73" t="s">
        <v>94</v>
      </c>
      <c r="AA16" s="179" t="b">
        <v>1</v>
      </c>
      <c r="AB16" s="179" t="b">
        <v>0</v>
      </c>
      <c r="AC16" s="179" t="b">
        <v>1</v>
      </c>
    </row>
    <row r="17" spans="1:29" ht="19.5" customHeight="1" x14ac:dyDescent="0.2">
      <c r="A17" s="56">
        <v>10</v>
      </c>
      <c r="B17" s="57">
        <v>45459</v>
      </c>
      <c r="C17" s="70" t="s">
        <v>110</v>
      </c>
      <c r="D17" s="95"/>
      <c r="E17" s="60">
        <f t="shared" ref="E17:E19" si="7">M16+L16</f>
        <v>1.2819444444444443</v>
      </c>
      <c r="F17" s="61">
        <v>94.4</v>
      </c>
      <c r="G17" s="89">
        <v>24</v>
      </c>
      <c r="H17" s="63">
        <f t="shared" si="5"/>
        <v>0.16388888888888889</v>
      </c>
      <c r="I17" s="64">
        <v>6.9444444444444441E-3</v>
      </c>
      <c r="J17" s="176">
        <v>899</v>
      </c>
      <c r="K17" s="83">
        <v>899</v>
      </c>
      <c r="L17" s="60">
        <f t="shared" si="6"/>
        <v>1.4527777777777777</v>
      </c>
      <c r="M17" s="90">
        <v>2.0833333333333332E-2</v>
      </c>
      <c r="N17" s="67">
        <v>2</v>
      </c>
      <c r="O17" s="68">
        <v>430</v>
      </c>
      <c r="P17" s="69">
        <v>1</v>
      </c>
      <c r="Q17" s="70">
        <v>3</v>
      </c>
      <c r="R17" s="70">
        <v>4</v>
      </c>
      <c r="S17" s="92">
        <v>3</v>
      </c>
      <c r="T17" s="71" t="b">
        <v>1</v>
      </c>
      <c r="U17" s="71" t="b">
        <v>1</v>
      </c>
      <c r="V17" s="71" t="b">
        <v>0</v>
      </c>
      <c r="W17" s="71" t="b">
        <v>0</v>
      </c>
      <c r="X17" s="71" t="b">
        <v>0</v>
      </c>
      <c r="Y17" s="178" t="s">
        <v>111</v>
      </c>
      <c r="Z17" s="73" t="s">
        <v>97</v>
      </c>
      <c r="AA17" s="179" t="b">
        <v>1</v>
      </c>
      <c r="AB17" s="179" t="b">
        <v>1</v>
      </c>
      <c r="AC17" s="179" t="b">
        <v>0</v>
      </c>
    </row>
    <row r="18" spans="1:29" ht="29.25" customHeight="1" x14ac:dyDescent="0.2">
      <c r="A18" s="56">
        <v>11</v>
      </c>
      <c r="B18" s="57">
        <v>45459</v>
      </c>
      <c r="C18" s="91" t="s">
        <v>112</v>
      </c>
      <c r="D18" s="98"/>
      <c r="E18" s="60">
        <f t="shared" si="7"/>
        <v>1.473611111111111</v>
      </c>
      <c r="F18" s="61">
        <v>85.3</v>
      </c>
      <c r="G18" s="62">
        <v>25</v>
      </c>
      <c r="H18" s="63">
        <f t="shared" si="5"/>
        <v>0.14166666666666666</v>
      </c>
      <c r="I18" s="64">
        <v>6.9444444444444441E-3</v>
      </c>
      <c r="J18" s="176">
        <v>539</v>
      </c>
      <c r="K18" s="83">
        <v>540</v>
      </c>
      <c r="L18" s="60">
        <f t="shared" si="6"/>
        <v>1.622222222222222</v>
      </c>
      <c r="M18" s="90">
        <v>4.6527777777777779E-2</v>
      </c>
      <c r="N18" s="99">
        <v>2</v>
      </c>
      <c r="O18" s="68">
        <v>430</v>
      </c>
      <c r="P18" s="100">
        <v>2</v>
      </c>
      <c r="Q18" s="101">
        <v>2</v>
      </c>
      <c r="R18" s="70">
        <v>2</v>
      </c>
      <c r="S18" s="92">
        <v>2</v>
      </c>
      <c r="T18" s="71" t="b">
        <v>0</v>
      </c>
      <c r="U18" s="71" t="b">
        <v>0</v>
      </c>
      <c r="V18" s="71" t="b">
        <v>1</v>
      </c>
      <c r="W18" s="71" t="b">
        <v>1</v>
      </c>
      <c r="X18" s="71" t="b">
        <v>0</v>
      </c>
      <c r="Y18" s="178" t="s">
        <v>113</v>
      </c>
      <c r="Z18" s="73" t="s">
        <v>94</v>
      </c>
      <c r="AA18" s="179" t="b">
        <v>1</v>
      </c>
      <c r="AB18" s="179" t="b">
        <v>1</v>
      </c>
      <c r="AC18" s="179" t="b">
        <v>0</v>
      </c>
    </row>
    <row r="19" spans="1:29" ht="19.5" customHeight="1" x14ac:dyDescent="0.2">
      <c r="A19" s="56">
        <v>12</v>
      </c>
      <c r="B19" s="57">
        <v>45459</v>
      </c>
      <c r="C19" s="80" t="s">
        <v>114</v>
      </c>
      <c r="D19" s="59"/>
      <c r="E19" s="81">
        <f t="shared" si="7"/>
        <v>1.6687499999999997</v>
      </c>
      <c r="F19" s="61">
        <v>20.7</v>
      </c>
      <c r="G19" s="62">
        <v>20</v>
      </c>
      <c r="H19" s="63">
        <f t="shared" si="5"/>
        <v>4.3055555555555555E-2</v>
      </c>
      <c r="I19" s="64">
        <v>0</v>
      </c>
      <c r="J19" s="176">
        <v>199</v>
      </c>
      <c r="K19" s="83">
        <v>203</v>
      </c>
      <c r="L19" s="60">
        <f t="shared" si="6"/>
        <v>1.7118055555555554</v>
      </c>
      <c r="M19" s="66">
        <v>0</v>
      </c>
      <c r="N19" s="84">
        <v>5</v>
      </c>
      <c r="O19" s="68">
        <f>5*F2</f>
        <v>1075</v>
      </c>
      <c r="P19" s="86">
        <v>1</v>
      </c>
      <c r="Q19" s="70">
        <v>1</v>
      </c>
      <c r="R19" s="70">
        <v>1</v>
      </c>
      <c r="S19" s="92">
        <v>1</v>
      </c>
      <c r="T19" s="71" t="b">
        <v>1</v>
      </c>
      <c r="U19" s="71" t="b">
        <v>1</v>
      </c>
      <c r="V19" s="71" t="b">
        <v>1</v>
      </c>
      <c r="W19" s="71" t="b">
        <v>1</v>
      </c>
      <c r="X19" s="71" t="b">
        <v>1</v>
      </c>
      <c r="Y19" s="178" t="s">
        <v>115</v>
      </c>
      <c r="Z19" s="73" t="s">
        <v>97</v>
      </c>
      <c r="AA19" s="179" t="b">
        <v>1</v>
      </c>
      <c r="AB19" s="179" t="b">
        <v>0</v>
      </c>
      <c r="AC19" s="179" t="b">
        <v>1</v>
      </c>
    </row>
    <row r="20" spans="1:29" ht="19.5" customHeight="1" x14ac:dyDescent="0.2">
      <c r="A20" s="109"/>
      <c r="B20" s="109"/>
      <c r="C20" s="109"/>
      <c r="D20" s="110"/>
      <c r="E20" s="111" t="s">
        <v>25</v>
      </c>
      <c r="F20" s="112">
        <f>SUM(F6:F19)</f>
        <v>970.7</v>
      </c>
      <c r="G20" s="113">
        <f>AVERAGE(G6:G12,G17:G18)</f>
        <v>23</v>
      </c>
      <c r="H20" s="114">
        <f>AVERAGE(H6:H18)</f>
        <v>0.15404040404040403</v>
      </c>
      <c r="I20" s="115"/>
      <c r="J20" s="190">
        <f t="shared" ref="J20:K20" si="8">AVERAGE(J6:J19)</f>
        <v>593.33333333333337</v>
      </c>
      <c r="K20" s="190">
        <f t="shared" si="8"/>
        <v>590.66666666666663</v>
      </c>
      <c r="L20" s="116"/>
      <c r="M20" s="117"/>
      <c r="N20" s="118"/>
      <c r="O20" s="118"/>
      <c r="P20" s="119"/>
      <c r="Q20" s="119"/>
      <c r="R20" s="119"/>
      <c r="S20" s="118"/>
      <c r="T20" s="191">
        <v>6</v>
      </c>
      <c r="U20" s="191">
        <v>6</v>
      </c>
      <c r="V20" s="191">
        <v>6</v>
      </c>
      <c r="W20" s="191">
        <v>6</v>
      </c>
      <c r="X20" s="191">
        <v>5</v>
      </c>
      <c r="Y20" s="120"/>
      <c r="Z20" s="118"/>
      <c r="AA20" s="102"/>
      <c r="AB20" s="102"/>
      <c r="AC20" s="102"/>
    </row>
    <row r="21" spans="1:29" ht="15.75" hidden="1" customHeight="1" x14ac:dyDescent="0.2">
      <c r="A21" s="122"/>
      <c r="B21" s="122"/>
      <c r="C21" s="122"/>
      <c r="D21" s="110"/>
      <c r="E21" s="123"/>
      <c r="F21" s="124"/>
      <c r="G21" s="125"/>
      <c r="H21" s="126"/>
      <c r="I21" s="127"/>
      <c r="J21" s="109"/>
      <c r="K21" s="109"/>
      <c r="L21" s="123"/>
      <c r="M21" s="126"/>
      <c r="N21" s="127"/>
      <c r="O21" s="127"/>
      <c r="P21" s="192" t="s">
        <v>26</v>
      </c>
      <c r="Q21" s="193" t="s">
        <v>61</v>
      </c>
      <c r="R21" s="138" t="s">
        <v>61</v>
      </c>
      <c r="S21" s="127"/>
      <c r="T21" s="127"/>
      <c r="U21" s="127"/>
      <c r="V21" s="127"/>
      <c r="W21" s="127"/>
      <c r="X21" s="127"/>
      <c r="Y21" s="130"/>
      <c r="Z21" s="131"/>
      <c r="AA21" s="132"/>
      <c r="AB21" s="132"/>
      <c r="AC21" s="132"/>
    </row>
    <row r="22" spans="1:29" ht="15" hidden="1" customHeight="1" x14ac:dyDescent="0.2">
      <c r="A22" s="122"/>
      <c r="B22" s="122"/>
      <c r="C22" s="133" t="s">
        <v>60</v>
      </c>
      <c r="D22" s="103"/>
      <c r="E22" s="134"/>
      <c r="F22" s="135"/>
      <c r="G22" s="125"/>
      <c r="H22" s="115"/>
      <c r="I22" s="127"/>
      <c r="J22" s="128"/>
      <c r="K22" s="128"/>
      <c r="L22" s="136"/>
      <c r="M22" s="137"/>
      <c r="N22" s="127"/>
      <c r="O22" s="127"/>
      <c r="P22" s="194"/>
      <c r="Q22" s="194"/>
      <c r="R22" s="94" t="s">
        <v>63</v>
      </c>
      <c r="S22" s="133"/>
      <c r="T22" s="133"/>
      <c r="U22" s="133"/>
      <c r="V22" s="133"/>
      <c r="W22" s="133"/>
      <c r="X22" s="133"/>
      <c r="Y22" s="139"/>
      <c r="Z22" s="133"/>
      <c r="AA22" s="133"/>
      <c r="AB22" s="133"/>
      <c r="AC22" s="133"/>
    </row>
    <row r="23" spans="1:29" ht="15.75" hidden="1" customHeight="1" x14ac:dyDescent="0.2">
      <c r="A23" s="140"/>
      <c r="B23" s="122"/>
      <c r="C23" s="141" t="s">
        <v>62</v>
      </c>
      <c r="D23" s="103"/>
      <c r="E23" s="123"/>
      <c r="F23" s="124"/>
      <c r="G23" s="142"/>
      <c r="H23" s="115"/>
      <c r="I23" s="127"/>
      <c r="J23" s="109"/>
      <c r="K23" s="109"/>
      <c r="L23" s="123"/>
      <c r="M23" s="129"/>
      <c r="N23" s="127"/>
      <c r="O23" s="127"/>
      <c r="P23" s="194"/>
      <c r="Q23" s="194"/>
      <c r="R23" s="94" t="s">
        <v>66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</row>
    <row r="24" spans="1:29" ht="15.75" hidden="1" customHeight="1" x14ac:dyDescent="0.2">
      <c r="A24" s="140"/>
      <c r="B24" s="143"/>
      <c r="C24" s="143"/>
      <c r="D24" s="103"/>
      <c r="E24" s="144"/>
      <c r="F24" s="145"/>
      <c r="G24" s="146"/>
      <c r="H24" s="128"/>
      <c r="I24" s="128"/>
      <c r="J24" s="147"/>
      <c r="K24" s="147"/>
      <c r="L24" s="148"/>
      <c r="M24" s="128"/>
      <c r="N24" s="127"/>
      <c r="O24" s="127"/>
      <c r="P24" s="195" t="s">
        <v>70</v>
      </c>
      <c r="Q24" s="196" t="s">
        <v>71</v>
      </c>
      <c r="R24" s="94" t="s">
        <v>71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/>
    </row>
    <row r="25" spans="1:29" ht="15" hidden="1" customHeight="1" x14ac:dyDescent="0.2">
      <c r="A25" s="140"/>
      <c r="B25" s="143"/>
      <c r="C25" s="149" t="s">
        <v>69</v>
      </c>
      <c r="D25" s="150"/>
      <c r="E25" s="148"/>
      <c r="F25" s="145"/>
      <c r="G25" s="151"/>
      <c r="H25" s="152"/>
      <c r="I25" s="152"/>
      <c r="J25" s="153"/>
      <c r="K25" s="153"/>
      <c r="L25" s="148"/>
      <c r="M25" s="154"/>
      <c r="N25" s="127"/>
      <c r="O25" s="127"/>
      <c r="P25" s="195" t="s">
        <v>75</v>
      </c>
      <c r="Q25" s="196" t="s">
        <v>116</v>
      </c>
      <c r="R25" s="94" t="s">
        <v>117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/>
    </row>
    <row r="26" spans="1:29" ht="15.75" hidden="1" customHeight="1" x14ac:dyDescent="0.2">
      <c r="A26" s="140"/>
      <c r="B26" s="155"/>
      <c r="C26" s="109" t="s">
        <v>74</v>
      </c>
      <c r="D26" s="150"/>
      <c r="E26" s="148"/>
      <c r="F26" s="156"/>
      <c r="G26" s="151"/>
      <c r="H26" s="152"/>
      <c r="I26" s="152"/>
      <c r="J26" s="153"/>
      <c r="K26" s="153"/>
      <c r="L26" s="148"/>
      <c r="M26" s="154"/>
      <c r="N26" s="127"/>
      <c r="O26" s="127"/>
      <c r="P26" s="93"/>
      <c r="Q26" s="93"/>
      <c r="R26" s="94"/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/>
    </row>
    <row r="27" spans="1:29" ht="15.75" hidden="1" customHeight="1" x14ac:dyDescent="0.2">
      <c r="A27" s="140"/>
      <c r="B27" s="143"/>
      <c r="C27" s="149" t="s">
        <v>78</v>
      </c>
      <c r="D27" s="157"/>
      <c r="E27" s="116"/>
      <c r="F27" s="158"/>
      <c r="G27" s="159"/>
      <c r="H27" s="160"/>
      <c r="I27" s="161"/>
      <c r="J27" s="162"/>
      <c r="K27" s="162"/>
      <c r="L27" s="116"/>
      <c r="M27" s="126"/>
      <c r="N27" s="163"/>
      <c r="O27" s="163"/>
      <c r="P27" s="195" t="s">
        <v>79</v>
      </c>
      <c r="Q27" s="93"/>
      <c r="R27" s="133"/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/>
    </row>
    <row r="28" spans="1:29" ht="15" hidden="1" customHeight="1" x14ac:dyDescent="0.2">
      <c r="A28" s="140"/>
      <c r="B28" s="143"/>
      <c r="C28" s="143"/>
      <c r="D28" s="157"/>
      <c r="E28" s="116"/>
      <c r="F28" s="158"/>
      <c r="G28" s="159"/>
      <c r="H28" s="160"/>
      <c r="I28" s="161"/>
      <c r="J28" s="162"/>
      <c r="K28" s="162"/>
      <c r="L28" s="116"/>
      <c r="M28" s="164"/>
      <c r="N28" s="163"/>
      <c r="O28" s="163"/>
      <c r="P28" s="109" t="s">
        <v>79</v>
      </c>
      <c r="Q28" s="13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</row>
    <row r="29" spans="1:29" ht="15.75" hidden="1" customHeight="1" x14ac:dyDescent="0.2">
      <c r="A29" s="140"/>
      <c r="B29" s="122"/>
      <c r="C29" s="149"/>
      <c r="D29" s="102"/>
      <c r="E29" s="165"/>
      <c r="F29" s="166"/>
      <c r="G29" s="167"/>
      <c r="H29" s="147"/>
      <c r="I29" s="147"/>
      <c r="J29" s="147"/>
      <c r="K29" s="147"/>
      <c r="L29" s="165"/>
      <c r="M29" s="168"/>
      <c r="N29" s="147"/>
      <c r="O29" s="147"/>
      <c r="P29" s="133"/>
      <c r="Q29" s="133"/>
      <c r="R29" s="133"/>
      <c r="S29" s="197"/>
      <c r="T29" s="198">
        <f>SUM(F6+F9+F12+F14+F17+F19)</f>
        <v>471.8</v>
      </c>
      <c r="U29" s="198">
        <f>SUM(F6+F8+F12,F13,F18,F19)</f>
        <v>420.4</v>
      </c>
      <c r="V29" s="198">
        <f>SUM(F6,F12,F13,F18,F19)</f>
        <v>356</v>
      </c>
      <c r="W29" s="198">
        <f>F6+F7+F12+F16+F18+F19</f>
        <v>441.5</v>
      </c>
      <c r="X29" s="198">
        <f>F6+F7+F11+F12+F19</f>
        <v>357.2</v>
      </c>
      <c r="Y29" s="139"/>
      <c r="Z29" s="133"/>
      <c r="AA29" s="133"/>
      <c r="AB29" s="133"/>
      <c r="AC29" s="133"/>
    </row>
    <row r="30" spans="1:29" ht="15.75" hidden="1" customHeight="1" x14ac:dyDescent="0.2">
      <c r="A30" s="140"/>
      <c r="B30" s="122"/>
      <c r="C30" s="109"/>
      <c r="D30" s="102"/>
      <c r="E30" s="165"/>
      <c r="F30" s="156"/>
      <c r="G30" s="167"/>
      <c r="H30" s="147"/>
      <c r="I30" s="147"/>
      <c r="J30" s="147"/>
      <c r="K30" s="147"/>
      <c r="L30" s="165"/>
      <c r="M30" s="168"/>
      <c r="N30" s="147"/>
      <c r="O30" s="147"/>
      <c r="P30" s="109"/>
      <c r="Q30" s="109"/>
      <c r="R30" s="109"/>
      <c r="S30" s="109"/>
      <c r="T30" s="198">
        <f>AVERAGE(T29:X29)</f>
        <v>409.38</v>
      </c>
      <c r="U30" s="199"/>
      <c r="V30" s="199"/>
      <c r="W30" s="199"/>
      <c r="X30" s="199"/>
      <c r="Y30" s="169"/>
      <c r="Z30" s="131"/>
      <c r="AA30" s="102"/>
      <c r="AB30" s="102"/>
      <c r="AC30" s="102"/>
    </row>
    <row r="31" spans="1:29" ht="15.75" hidden="1" customHeight="1" x14ac:dyDescent="0.2">
      <c r="A31" s="140"/>
      <c r="B31" s="109"/>
      <c r="C31" s="14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99"/>
      <c r="U31" s="199"/>
      <c r="V31" s="199"/>
      <c r="W31" s="199"/>
      <c r="X31" s="199"/>
      <c r="Y31" s="130"/>
      <c r="Z31" s="131"/>
      <c r="AA31" s="102"/>
      <c r="AB31" s="102"/>
      <c r="AC31" s="102"/>
    </row>
    <row r="32" spans="1:29" ht="15.75" hidden="1" customHeight="1" x14ac:dyDescent="0.2">
      <c r="E32" s="200" t="s">
        <v>118</v>
      </c>
      <c r="T32" s="198">
        <f>SUM(F6+F9+F12+F14+F17+F19)</f>
        <v>471.8</v>
      </c>
      <c r="U32" s="198">
        <f>SUM(F6+F8+F12,F13,F18,F19)</f>
        <v>420.4</v>
      </c>
      <c r="V32" s="198">
        <f>SUM(F6,F8,F12,F13,F18,F19)</f>
        <v>420.4</v>
      </c>
      <c r="W32" s="198">
        <f>F6+F7+F12+F16+F18+F19</f>
        <v>441.5</v>
      </c>
      <c r="X32" s="198">
        <f>F6+F7+F11+F12+F18+F19</f>
        <v>442.5</v>
      </c>
    </row>
    <row r="33" spans="20:25" ht="15.75" hidden="1" customHeight="1" x14ac:dyDescent="0.2">
      <c r="T33" s="201">
        <f>AVERAGE(T29:T32)</f>
        <v>450.99333333333334</v>
      </c>
      <c r="U33" s="202"/>
      <c r="V33" s="202"/>
      <c r="W33" s="202"/>
      <c r="X33" s="202"/>
      <c r="Y33" s="130"/>
    </row>
    <row r="34" spans="20:25" ht="15.75" hidden="1" customHeight="1" x14ac:dyDescent="0.2"/>
    <row r="35" spans="20:25" ht="15.75" customHeight="1" x14ac:dyDescent="0.2">
      <c r="T35" s="203">
        <f>F19+F17+F13+F12+F9+F6</f>
        <v>477.8</v>
      </c>
      <c r="U35" s="203">
        <f>F19+F17+F13+F12+F7+F6</f>
        <v>483.70000000000005</v>
      </c>
      <c r="V35" s="203">
        <f>F19+F18+F12+F11+F7+F6</f>
        <v>442.5</v>
      </c>
      <c r="W35" s="203">
        <f>F19+F18+F14+F12+F8+F6</f>
        <v>414.4</v>
      </c>
      <c r="X35" s="203">
        <f>F19+F16+F12+F8+F6</f>
        <v>302</v>
      </c>
      <c r="Y35" s="130"/>
    </row>
    <row r="36" spans="20:25" ht="15.75" customHeight="1" x14ac:dyDescent="0.2">
      <c r="Y36" s="40"/>
    </row>
    <row r="37" spans="20:25" ht="15.75" customHeight="1" x14ac:dyDescent="0.2"/>
    <row r="38" spans="20:25" ht="15.75" customHeight="1" x14ac:dyDescent="0.2"/>
    <row r="39" spans="20:25" ht="15.75" customHeight="1" x14ac:dyDescent="0.2">
      <c r="Y39" s="182"/>
    </row>
    <row r="40" spans="20:25" ht="15.75" customHeight="1" x14ac:dyDescent="0.2">
      <c r="Y40" s="40"/>
    </row>
    <row r="41" spans="20:25" ht="15.75" customHeight="1" x14ac:dyDescent="0.2"/>
    <row r="42" spans="20:25" ht="15.75" customHeight="1" x14ac:dyDescent="0.2">
      <c r="Y42" s="130"/>
    </row>
    <row r="43" spans="20:25" ht="15.75" customHeight="1" x14ac:dyDescent="0.2">
      <c r="Y43" s="204"/>
    </row>
    <row r="44" spans="20:25" ht="15.75" customHeight="1" x14ac:dyDescent="0.2">
      <c r="Y44" s="130"/>
    </row>
    <row r="45" spans="20:25" ht="15.75" customHeight="1" x14ac:dyDescent="0.2">
      <c r="Y45" s="130"/>
    </row>
    <row r="46" spans="20:25" ht="15.75" customHeight="1" x14ac:dyDescent="0.2"/>
    <row r="47" spans="20:25" ht="15.75" customHeight="1" x14ac:dyDescent="0.2"/>
    <row r="48" spans="20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A1:A2"/>
    <mergeCell ref="B1:C2"/>
    <mergeCell ref="AA2:AC2"/>
    <mergeCell ref="F3:K3"/>
    <mergeCell ref="N3:O3"/>
    <mergeCell ref="P3:S3"/>
    <mergeCell ref="T3:X3"/>
  </mergeCells>
  <hyperlinks>
    <hyperlink ref="Y6" r:id="rId1" xr:uid="{00000000-0004-0000-0100-000000000000}"/>
    <hyperlink ref="Y7" r:id="rId2" xr:uid="{00000000-0004-0000-0100-000001000000}"/>
    <hyperlink ref="Y8" r:id="rId3" xr:uid="{00000000-0004-0000-0100-000002000000}"/>
    <hyperlink ref="Y9" r:id="rId4" xr:uid="{00000000-0004-0000-0100-000003000000}"/>
    <hyperlink ref="Y11" r:id="rId5" xr:uid="{00000000-0004-0000-0100-000004000000}"/>
    <hyperlink ref="Y12" r:id="rId6" xr:uid="{00000000-0004-0000-0100-000005000000}"/>
    <hyperlink ref="Y13" r:id="rId7" xr:uid="{00000000-0004-0000-0100-000006000000}"/>
    <hyperlink ref="Y14" r:id="rId8" xr:uid="{00000000-0004-0000-0100-000007000000}"/>
    <hyperlink ref="Y16" r:id="rId9" xr:uid="{00000000-0004-0000-0100-000008000000}"/>
    <hyperlink ref="Y17" r:id="rId10" xr:uid="{00000000-0004-0000-0100-000009000000}"/>
    <hyperlink ref="Y18" r:id="rId11" xr:uid="{00000000-0004-0000-0100-00000A000000}"/>
    <hyperlink ref="Y19" r:id="rId12" xr:uid="{00000000-0004-0000-0100-00000B000000}"/>
  </hyperlinks>
  <pageMargins left="0.25" right="0.25" top="0.75" bottom="0.75" header="0" footer="0"/>
  <pageSetup fitToHeight="0" orientation="landscape"/>
  <drawing r:id="rId13"/>
  <legacy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19.600000000000001</v>
      </c>
      <c r="G6" s="62">
        <v>18</v>
      </c>
      <c r="H6" s="63">
        <f t="shared" ref="H6:H7" si="0">TIME(ROUNDDOWN(F6/G6,0),MOD(F6,G6)/G6*60,0)</f>
        <v>4.5138888888888888E-2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0.4201388888888889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51</v>
      </c>
      <c r="D7" s="59"/>
      <c r="E7" s="81">
        <f t="shared" ref="E7:E10" si="3">L6+M6</f>
        <v>0.44097222222222221</v>
      </c>
      <c r="F7" s="61">
        <v>74.5</v>
      </c>
      <c r="G7" s="62">
        <v>25</v>
      </c>
      <c r="H7" s="63">
        <f t="shared" si="0"/>
        <v>0.12361111111111112</v>
      </c>
      <c r="I7" s="64">
        <v>6.9444444444444441E-3</v>
      </c>
      <c r="J7" s="176">
        <v>593</v>
      </c>
      <c r="K7" s="83">
        <v>593</v>
      </c>
      <c r="L7" s="60">
        <f t="shared" si="1"/>
        <v>0.57152777777777775</v>
      </c>
      <c r="M7" s="66">
        <v>2.0833333333333332E-2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8</v>
      </c>
      <c r="B8" s="57">
        <v>45458</v>
      </c>
      <c r="C8" s="70" t="s">
        <v>55</v>
      </c>
      <c r="D8" s="98"/>
      <c r="E8" s="81">
        <f t="shared" si="3"/>
        <v>0.59236111111111112</v>
      </c>
      <c r="F8" s="61">
        <v>96.5</v>
      </c>
      <c r="G8" s="62">
        <v>25</v>
      </c>
      <c r="H8" s="63">
        <v>0.16041666666666668</v>
      </c>
      <c r="I8" s="64">
        <v>6.9444444444444441E-3</v>
      </c>
      <c r="J8" s="176">
        <v>615</v>
      </c>
      <c r="K8" s="83">
        <v>616</v>
      </c>
      <c r="L8" s="60">
        <f t="shared" si="1"/>
        <v>0.75972222222222219</v>
      </c>
      <c r="M8" s="66">
        <v>2.0833333333333332E-2</v>
      </c>
      <c r="N8" s="84">
        <v>2</v>
      </c>
      <c r="O8" s="85">
        <f t="shared" si="2"/>
        <v>460</v>
      </c>
      <c r="P8" s="86">
        <v>2</v>
      </c>
      <c r="Q8" s="70">
        <v>2</v>
      </c>
      <c r="R8" s="70">
        <v>2</v>
      </c>
      <c r="S8" s="92">
        <v>3</v>
      </c>
      <c r="T8" s="71" t="b">
        <v>1</v>
      </c>
      <c r="U8" s="71" t="b">
        <v>0</v>
      </c>
      <c r="V8" s="71" t="b">
        <v>0</v>
      </c>
      <c r="W8" s="71" t="b">
        <v>1</v>
      </c>
      <c r="X8" s="71" t="b">
        <v>0</v>
      </c>
      <c r="Y8" s="178" t="s">
        <v>134</v>
      </c>
      <c r="Z8" s="102"/>
      <c r="AA8" s="103"/>
      <c r="AB8" s="103"/>
      <c r="AC8" s="103"/>
      <c r="AD8" s="104"/>
      <c r="AE8" s="105"/>
      <c r="AF8" s="24"/>
      <c r="AG8" s="106"/>
      <c r="AH8" s="106"/>
      <c r="AI8" s="108"/>
      <c r="AJ8" s="108"/>
      <c r="AK8" s="108"/>
      <c r="AL8" s="108"/>
    </row>
    <row r="9" spans="1:38" ht="19.5" customHeight="1" x14ac:dyDescent="0.2">
      <c r="A9" s="56">
        <v>3</v>
      </c>
      <c r="B9" s="57">
        <v>45457</v>
      </c>
      <c r="C9" s="80" t="s">
        <v>138</v>
      </c>
      <c r="D9" s="59"/>
      <c r="E9" s="81">
        <f t="shared" si="3"/>
        <v>0.78055555555555556</v>
      </c>
      <c r="F9" s="61">
        <v>52.8</v>
      </c>
      <c r="G9" s="62">
        <v>27</v>
      </c>
      <c r="H9" s="63">
        <f t="shared" ref="H9:H10" si="4">TIME(ROUNDDOWN(F9/G9,0),MOD(F9,G9)/G9*60,0)</f>
        <v>8.1250000000000003E-2</v>
      </c>
      <c r="I9" s="64">
        <v>6.9444444444444441E-3</v>
      </c>
      <c r="J9" s="184">
        <v>403</v>
      </c>
      <c r="K9" s="65">
        <v>326</v>
      </c>
      <c r="L9" s="60">
        <f t="shared" si="1"/>
        <v>0.86875000000000002</v>
      </c>
      <c r="M9" s="66">
        <v>1.3888888888888888E-2</v>
      </c>
      <c r="N9" s="67">
        <v>2</v>
      </c>
      <c r="O9" s="68">
        <f t="shared" si="2"/>
        <v>460</v>
      </c>
      <c r="P9" s="69">
        <v>2</v>
      </c>
      <c r="Q9" s="70">
        <v>1</v>
      </c>
      <c r="R9" s="70">
        <v>2</v>
      </c>
      <c r="S9" s="177">
        <v>2</v>
      </c>
      <c r="T9" s="71" t="b">
        <v>1</v>
      </c>
      <c r="U9" s="71" t="b">
        <v>0</v>
      </c>
      <c r="V9" s="71" t="b">
        <v>0</v>
      </c>
      <c r="W9" s="71" t="b">
        <v>0</v>
      </c>
      <c r="X9" s="71" t="b">
        <v>0</v>
      </c>
      <c r="Y9" s="178" t="s">
        <v>139</v>
      </c>
      <c r="Z9" s="73"/>
      <c r="AA9" s="74"/>
      <c r="AB9" s="75"/>
      <c r="AC9" s="75"/>
      <c r="AD9" s="75"/>
      <c r="AE9" s="76"/>
      <c r="AF9" s="24"/>
      <c r="AG9" s="77"/>
      <c r="AH9" s="78"/>
      <c r="AI9" s="79"/>
      <c r="AJ9" s="79"/>
      <c r="AK9" s="79"/>
      <c r="AL9" s="79"/>
    </row>
    <row r="10" spans="1:38" ht="19.5" customHeight="1" x14ac:dyDescent="0.2">
      <c r="A10" s="56">
        <v>4</v>
      </c>
      <c r="B10" s="57">
        <v>45457</v>
      </c>
      <c r="C10" s="80" t="s">
        <v>140</v>
      </c>
      <c r="D10" s="59"/>
      <c r="E10" s="81">
        <f t="shared" si="3"/>
        <v>0.88263888888888886</v>
      </c>
      <c r="F10" s="61">
        <v>84.9</v>
      </c>
      <c r="G10" s="62">
        <v>24</v>
      </c>
      <c r="H10" s="63">
        <f t="shared" si="4"/>
        <v>0.14722222222222223</v>
      </c>
      <c r="I10" s="64">
        <f>TIME(,0,)</f>
        <v>0</v>
      </c>
      <c r="J10" s="176">
        <v>842</v>
      </c>
      <c r="K10" s="83">
        <v>919</v>
      </c>
      <c r="L10" s="60">
        <f t="shared" si="1"/>
        <v>1.0298611111111111</v>
      </c>
      <c r="M10" s="66">
        <v>2.0833333333333332E-2</v>
      </c>
      <c r="N10" s="84">
        <v>1</v>
      </c>
      <c r="O10" s="85">
        <f t="shared" si="2"/>
        <v>230</v>
      </c>
      <c r="P10" s="86">
        <v>1</v>
      </c>
      <c r="Q10" s="70">
        <v>2</v>
      </c>
      <c r="R10" s="70">
        <v>4</v>
      </c>
      <c r="S10" s="92">
        <v>3</v>
      </c>
      <c r="T10" s="71" t="b">
        <v>0</v>
      </c>
      <c r="U10" s="71" t="b">
        <v>0</v>
      </c>
      <c r="V10" s="71" t="b">
        <v>0</v>
      </c>
      <c r="W10" s="71" t="b">
        <v>1</v>
      </c>
      <c r="X10" s="71" t="b">
        <v>0</v>
      </c>
      <c r="Y10" s="178" t="s">
        <v>141</v>
      </c>
      <c r="Z10" s="73"/>
      <c r="AA10" s="74"/>
      <c r="AB10" s="75"/>
      <c r="AC10" s="75"/>
      <c r="AD10" s="75"/>
      <c r="AE10" s="76"/>
      <c r="AF10" s="24"/>
      <c r="AG10" s="77" t="s">
        <v>42</v>
      </c>
      <c r="AH10" s="77"/>
      <c r="AI10" s="1565" t="s">
        <v>46</v>
      </c>
      <c r="AJ10" s="1558"/>
      <c r="AK10" s="1565" t="s">
        <v>47</v>
      </c>
      <c r="AL10" s="1558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1.0506944444444444</v>
      </c>
      <c r="F12" s="61">
        <v>66.5</v>
      </c>
      <c r="G12" s="62">
        <v>24</v>
      </c>
      <c r="H12" s="63">
        <f t="shared" ref="H12:H13" si="5">TIME(ROUNDDOWN(F12/G12,0),MOD(F12,G12)/G12*60,0)</f>
        <v>0.11527777777777778</v>
      </c>
      <c r="I12" s="64">
        <v>2.6388888888888889E-2</v>
      </c>
      <c r="J12" s="176">
        <v>651</v>
      </c>
      <c r="K12" s="83">
        <v>651</v>
      </c>
      <c r="L12" s="60">
        <f t="shared" ref="L12:L14" si="6">E12+H12+I12</f>
        <v>1.192361111111111</v>
      </c>
      <c r="M12" s="66">
        <v>0.18055555555555555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5"/>
        <v>0.28125</v>
      </c>
      <c r="I13" s="64">
        <v>3.125E-2</v>
      </c>
      <c r="J13" s="186">
        <v>649</v>
      </c>
      <c r="K13" s="187">
        <v>609</v>
      </c>
      <c r="L13" s="60">
        <f t="shared" si="6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183">
        <v>5</v>
      </c>
      <c r="B14" s="57">
        <v>45457</v>
      </c>
      <c r="C14" s="80" t="s">
        <v>147</v>
      </c>
      <c r="D14" s="110"/>
      <c r="E14" s="256">
        <v>0.75</v>
      </c>
      <c r="F14" s="88">
        <v>64.2</v>
      </c>
      <c r="G14" s="89">
        <v>24</v>
      </c>
      <c r="H14" s="63">
        <v>0.1111111111111111</v>
      </c>
      <c r="I14" s="64">
        <v>0</v>
      </c>
      <c r="J14" s="184">
        <v>656</v>
      </c>
      <c r="K14" s="65">
        <v>658</v>
      </c>
      <c r="L14" s="60">
        <f t="shared" si="6"/>
        <v>0.86111111111111116</v>
      </c>
      <c r="M14" s="66">
        <v>1.3888888888888888E-2</v>
      </c>
      <c r="N14" s="185">
        <v>2</v>
      </c>
      <c r="O14" s="85">
        <f>N14*"230"</f>
        <v>460</v>
      </c>
      <c r="P14" s="86">
        <v>2</v>
      </c>
      <c r="Q14" s="70">
        <v>1</v>
      </c>
      <c r="R14" s="70">
        <v>2</v>
      </c>
      <c r="S14" s="92">
        <v>2</v>
      </c>
      <c r="T14" s="262"/>
      <c r="U14" s="262"/>
      <c r="V14" s="262"/>
      <c r="W14" s="262"/>
      <c r="X14" s="262"/>
      <c r="Y14" s="178" t="s">
        <v>142</v>
      </c>
      <c r="Z14" s="73"/>
      <c r="AA14" s="74"/>
      <c r="AB14" s="75"/>
      <c r="AC14" s="75"/>
      <c r="AD14" s="75"/>
      <c r="AE14" s="76"/>
      <c r="AF14" s="24"/>
      <c r="AG14" s="77"/>
      <c r="AH14" s="77"/>
      <c r="AI14" s="79"/>
      <c r="AJ14" s="79"/>
      <c r="AK14" s="79"/>
      <c r="AL14" s="79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0.875</v>
      </c>
      <c r="F16" s="61">
        <v>115.1</v>
      </c>
      <c r="G16" s="62">
        <v>24</v>
      </c>
      <c r="H16" s="63">
        <f t="shared" ref="H16:H20" si="7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8">E16+H16+I16</f>
        <v>1.08125</v>
      </c>
      <c r="M16" s="90">
        <v>2.0833333333333332E-2</v>
      </c>
      <c r="N16" s="67">
        <v>1</v>
      </c>
      <c r="O16" s="68">
        <f t="shared" ref="O16:O18" si="9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164</v>
      </c>
      <c r="D17" s="59"/>
      <c r="E17" s="81">
        <f t="shared" ref="E17:E19" si="10">M16+L16</f>
        <v>1.1020833333333333</v>
      </c>
      <c r="F17" s="61">
        <v>66.5</v>
      </c>
      <c r="G17" s="62">
        <v>25</v>
      </c>
      <c r="H17" s="63">
        <f t="shared" si="7"/>
        <v>0.11041666666666666</v>
      </c>
      <c r="I17" s="64">
        <v>0</v>
      </c>
      <c r="J17" s="176">
        <v>418</v>
      </c>
      <c r="K17" s="83">
        <v>418</v>
      </c>
      <c r="L17" s="60">
        <f t="shared" si="8"/>
        <v>1.2124999999999999</v>
      </c>
      <c r="M17" s="90">
        <v>2.0833333333333332E-2</v>
      </c>
      <c r="N17" s="67">
        <v>2</v>
      </c>
      <c r="O17" s="68">
        <f t="shared" si="9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70" t="s">
        <v>110</v>
      </c>
      <c r="D18" s="95"/>
      <c r="E18" s="60">
        <f t="shared" si="10"/>
        <v>1.2333333333333332</v>
      </c>
      <c r="F18" s="61">
        <v>95.6</v>
      </c>
      <c r="G18" s="89">
        <v>24</v>
      </c>
      <c r="H18" s="63">
        <f t="shared" si="7"/>
        <v>0.16597222222222222</v>
      </c>
      <c r="I18" s="64">
        <v>6.9444444444444441E-3</v>
      </c>
      <c r="J18" s="176">
        <v>905</v>
      </c>
      <c r="K18" s="83">
        <v>905</v>
      </c>
      <c r="L18" s="60">
        <f t="shared" si="8"/>
        <v>1.4062499999999998</v>
      </c>
      <c r="M18" s="90">
        <v>2.0833333333333332E-2</v>
      </c>
      <c r="N18" s="67">
        <v>2</v>
      </c>
      <c r="O18" s="68">
        <f t="shared" si="9"/>
        <v>460</v>
      </c>
      <c r="P18" s="69">
        <v>1</v>
      </c>
      <c r="Q18" s="70">
        <v>2</v>
      </c>
      <c r="R18" s="70">
        <v>4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10"/>
        <v>1.427083333333333</v>
      </c>
      <c r="F19" s="61">
        <v>102.4</v>
      </c>
      <c r="G19" s="62">
        <v>25</v>
      </c>
      <c r="H19" s="63">
        <f t="shared" si="7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8"/>
        <v>1.6041666666666663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7"/>
        <v>4.9305555555555554E-2</v>
      </c>
      <c r="I20" s="64">
        <v>0</v>
      </c>
      <c r="J20" s="176">
        <v>172</v>
      </c>
      <c r="K20" s="83">
        <v>108</v>
      </c>
      <c r="L20" s="60">
        <f t="shared" si="8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997.4</v>
      </c>
      <c r="G21" s="113">
        <f>AVERAGE(G6:G13,G18:G19)</f>
        <v>23.555555555555557</v>
      </c>
      <c r="H21" s="114">
        <f>AVERAGE(H6:H19)</f>
        <v>0.14259259259259258</v>
      </c>
      <c r="I21" s="115"/>
      <c r="J21" s="190">
        <f t="shared" ref="J21:K21" si="11">AVERAGE(J6:J20)</f>
        <v>610.61538461538464</v>
      </c>
      <c r="K21" s="190">
        <f t="shared" si="11"/>
        <v>608.69230769230774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171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172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10:AJ10"/>
    <mergeCell ref="AK10:AL10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A00-000000000000}"/>
    <hyperlink ref="AG6" r:id="rId2" xr:uid="{00000000-0004-0000-0A00-000001000000}"/>
    <hyperlink ref="Y7" r:id="rId3" xr:uid="{00000000-0004-0000-0A00-000002000000}"/>
    <hyperlink ref="Y8" r:id="rId4" xr:uid="{00000000-0004-0000-0A00-000003000000}"/>
    <hyperlink ref="Y9" r:id="rId5" xr:uid="{00000000-0004-0000-0A00-000004000000}"/>
    <hyperlink ref="Y10" r:id="rId6" xr:uid="{00000000-0004-0000-0A00-000005000000}"/>
    <hyperlink ref="AG10" r:id="rId7" xr:uid="{00000000-0004-0000-0A00-000006000000}"/>
    <hyperlink ref="Y12" r:id="rId8" xr:uid="{00000000-0004-0000-0A00-000007000000}"/>
    <hyperlink ref="Y13" r:id="rId9" xr:uid="{00000000-0004-0000-0A00-000008000000}"/>
    <hyperlink ref="AG13" r:id="rId10" xr:uid="{00000000-0004-0000-0A00-000009000000}"/>
    <hyperlink ref="Y14" r:id="rId11" xr:uid="{00000000-0004-0000-0A00-00000A000000}"/>
    <hyperlink ref="Y16" r:id="rId12" xr:uid="{00000000-0004-0000-0A00-00000B000000}"/>
    <hyperlink ref="AG16" r:id="rId13" xr:uid="{00000000-0004-0000-0A00-00000C000000}"/>
    <hyperlink ref="Y17" r:id="rId14" xr:uid="{00000000-0004-0000-0A00-00000D000000}"/>
    <hyperlink ref="AG17" r:id="rId15" xr:uid="{00000000-0004-0000-0A00-00000E000000}"/>
    <hyperlink ref="Y18" r:id="rId16" xr:uid="{00000000-0004-0000-0A00-00000F000000}"/>
    <hyperlink ref="Y19" r:id="rId17" xr:uid="{00000000-0004-0000-0A00-000010000000}"/>
    <hyperlink ref="AG19" r:id="rId18" xr:uid="{00000000-0004-0000-0A00-000011000000}"/>
    <hyperlink ref="Y20" r:id="rId19" xr:uid="{00000000-0004-0000-0A00-000012000000}"/>
  </hyperlinks>
  <pageMargins left="0.25" right="0.25" top="0.75" bottom="0.75" header="0" footer="0"/>
  <pageSetup fitToHeight="0" orientation="landscape"/>
  <drawing r:id="rId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Z997"/>
  <sheetViews>
    <sheetView showGridLines="0" tabSelected="1" workbookViewId="0">
      <selection activeCell="N16" sqref="N16"/>
    </sheetView>
  </sheetViews>
  <sheetFormatPr baseColWidth="10" defaultColWidth="14.5" defaultRowHeight="15" customHeight="1" x14ac:dyDescent="0.2"/>
  <cols>
    <col min="1" max="1" width="2.5" customWidth="1"/>
    <col min="2" max="2" width="7.83203125" customWidth="1"/>
    <col min="3" max="3" width="4" customWidth="1"/>
    <col min="4" max="4" width="21.5" customWidth="1"/>
    <col min="5" max="5" width="4.5" customWidth="1"/>
    <col min="6" max="6" width="21.5" customWidth="1"/>
    <col min="7" max="11" width="14.5" customWidth="1"/>
    <col min="12" max="12" width="1.5" customWidth="1"/>
    <col min="13" max="14" width="14.5" customWidth="1"/>
    <col min="15" max="15" width="1.5" customWidth="1"/>
    <col min="17" max="18" width="25.1640625" customWidth="1"/>
  </cols>
  <sheetData>
    <row r="1" spans="1:26" ht="31" x14ac:dyDescent="0.35">
      <c r="A1" s="278"/>
      <c r="B1" s="279" t="s">
        <v>190</v>
      </c>
      <c r="D1" s="280"/>
      <c r="E1" s="280"/>
      <c r="F1" s="280"/>
    </row>
    <row r="2" spans="1:26" x14ac:dyDescent="0.2">
      <c r="D2" s="280"/>
      <c r="E2" s="280"/>
      <c r="F2" s="280"/>
    </row>
    <row r="3" spans="1:26" ht="32" x14ac:dyDescent="0.2">
      <c r="A3" s="281"/>
      <c r="B3" s="282" t="s">
        <v>14</v>
      </c>
      <c r="C3" s="1576" t="s">
        <v>13</v>
      </c>
      <c r="D3" s="1573"/>
      <c r="E3" s="1573"/>
      <c r="F3" s="1574"/>
      <c r="G3" s="1556" t="s">
        <v>173</v>
      </c>
      <c r="H3" s="282" t="s">
        <v>174</v>
      </c>
      <c r="I3" s="282" t="s">
        <v>175</v>
      </c>
      <c r="J3" s="282" t="s">
        <v>177</v>
      </c>
      <c r="K3" s="1556" t="s">
        <v>176</v>
      </c>
      <c r="L3" s="295"/>
      <c r="M3" s="282" t="s">
        <v>23</v>
      </c>
      <c r="N3" s="282" t="s">
        <v>19</v>
      </c>
      <c r="O3" s="283"/>
      <c r="P3" s="1556" t="s">
        <v>191</v>
      </c>
      <c r="Q3" s="1556" t="s">
        <v>192</v>
      </c>
      <c r="R3" s="1556" t="s">
        <v>193</v>
      </c>
      <c r="S3" s="1556" t="s">
        <v>194</v>
      </c>
    </row>
    <row r="4" spans="1:26" ht="18.75" customHeight="1" x14ac:dyDescent="0.2">
      <c r="A4" s="284"/>
      <c r="B4" s="1577" t="s">
        <v>178</v>
      </c>
      <c r="C4" s="285">
        <v>1</v>
      </c>
      <c r="D4" s="1572" t="s">
        <v>40</v>
      </c>
      <c r="E4" s="1573"/>
      <c r="F4" s="1574"/>
      <c r="G4" s="286">
        <f>'Horaire cyclistes'!E6</f>
        <v>0.375</v>
      </c>
      <c r="H4" s="287">
        <f>'Horaire cyclistes'!F6</f>
        <v>20.5</v>
      </c>
      <c r="I4" s="288">
        <f>'Horaire cyclistes'!S6</f>
        <v>1</v>
      </c>
      <c r="J4" s="291" t="str">
        <f>'Horaire cyclistes'!J6&amp;"m / "&amp;'Horaire cyclistes'!K6&amp;"m"</f>
        <v>218m / 220m</v>
      </c>
      <c r="K4" s="289">
        <f>'Horaire cyclistes'!L6</f>
        <v>0.42222222222222222</v>
      </c>
      <c r="L4" s="290"/>
      <c r="M4" s="291">
        <f>'Horaire cyclistes'!M6</f>
        <v>3.125E-2</v>
      </c>
      <c r="N4" s="291">
        <f>'Horaire cyclistes'!H6</f>
        <v>4.7222222222222221E-2</v>
      </c>
      <c r="O4" s="290"/>
      <c r="P4" s="296">
        <f>'Horaire cyclistes'!N6</f>
        <v>5</v>
      </c>
      <c r="Q4" s="297" t="s">
        <v>195</v>
      </c>
      <c r="R4" s="297" t="s">
        <v>195</v>
      </c>
      <c r="S4" s="293">
        <f t="shared" ref="S4:S7" si="0">H4*P4</f>
        <v>102.5</v>
      </c>
      <c r="T4" s="290"/>
      <c r="U4" s="290"/>
      <c r="V4" s="290"/>
      <c r="W4" s="290"/>
      <c r="X4" s="290"/>
      <c r="Y4" s="290"/>
      <c r="Z4" s="290"/>
    </row>
    <row r="5" spans="1:26" ht="18.75" customHeight="1" x14ac:dyDescent="0.2">
      <c r="A5" s="284"/>
      <c r="B5" s="1578"/>
      <c r="C5" s="285">
        <v>2</v>
      </c>
      <c r="D5" s="1572" t="s">
        <v>95</v>
      </c>
      <c r="E5" s="1573"/>
      <c r="F5" s="1574"/>
      <c r="G5" s="289">
        <f>'Horaire cyclistes'!E7</f>
        <v>0.45347222222222222</v>
      </c>
      <c r="H5" s="287">
        <f>'Horaire cyclistes'!F7</f>
        <v>118.6</v>
      </c>
      <c r="I5" s="288">
        <f>'Horaire cyclistes'!S7</f>
        <v>2.5</v>
      </c>
      <c r="J5" s="291" t="str">
        <f>'Horaire cyclistes'!J7&amp;"m / "&amp;'Horaire cyclistes'!K7&amp;"m"</f>
        <v>755m / 756m</v>
      </c>
      <c r="K5" s="289">
        <f>'Horaire cyclistes'!L7</f>
        <v>0.67291666666666661</v>
      </c>
      <c r="L5" s="290"/>
      <c r="M5" s="291">
        <f>'Horaire cyclistes'!M7</f>
        <v>3.125E-2</v>
      </c>
      <c r="N5" s="291">
        <f>'Horaire cyclistes'!H7</f>
        <v>0.20555555555555555</v>
      </c>
      <c r="O5" s="290"/>
      <c r="P5" s="296">
        <f>'Horaire cyclistes'!N7</f>
        <v>2</v>
      </c>
      <c r="Q5" s="296" t="s">
        <v>86</v>
      </c>
      <c r="R5" s="296" t="s">
        <v>87</v>
      </c>
      <c r="S5" s="293">
        <f t="shared" si="0"/>
        <v>237.2</v>
      </c>
      <c r="T5" s="290"/>
      <c r="U5" s="290"/>
      <c r="V5" s="290"/>
      <c r="W5" s="290"/>
      <c r="X5" s="290"/>
      <c r="Y5" s="290"/>
      <c r="Z5" s="290"/>
    </row>
    <row r="6" spans="1:26" ht="18.75" customHeight="1" x14ac:dyDescent="0.2">
      <c r="A6" s="284"/>
      <c r="B6" s="1578"/>
      <c r="C6" s="285">
        <v>3</v>
      </c>
      <c r="D6" s="1572" t="s">
        <v>98</v>
      </c>
      <c r="E6" s="1573"/>
      <c r="F6" s="1574"/>
      <c r="G6" s="289">
        <f>'Horaire cyclistes'!E8</f>
        <v>0.70416666666666661</v>
      </c>
      <c r="H6" s="287">
        <f>'Horaire cyclistes'!F8</f>
        <v>64.400000000000006</v>
      </c>
      <c r="I6" s="288">
        <f>'Horaire cyclistes'!S8</f>
        <v>1</v>
      </c>
      <c r="J6" s="291" t="str">
        <f>'Horaire cyclistes'!J8&amp;"m / "&amp;'Horaire cyclistes'!K8&amp;"m"</f>
        <v>473m / 473m</v>
      </c>
      <c r="K6" s="289">
        <f>'Horaire cyclistes'!L8</f>
        <v>0.82777777777777772</v>
      </c>
      <c r="L6" s="290"/>
      <c r="M6" s="291">
        <f>'Horaire cyclistes'!M8</f>
        <v>2.0833333333333332E-2</v>
      </c>
      <c r="N6" s="291">
        <f>'Horaire cyclistes'!H8</f>
        <v>0.11666666666666667</v>
      </c>
      <c r="O6" s="290"/>
      <c r="P6" s="296">
        <f>'Horaire cyclistes'!N8</f>
        <v>2</v>
      </c>
      <c r="Q6" s="296" t="s">
        <v>88</v>
      </c>
      <c r="R6" s="296" t="s">
        <v>89</v>
      </c>
      <c r="S6" s="293">
        <f t="shared" si="0"/>
        <v>128.80000000000001</v>
      </c>
      <c r="T6" s="290"/>
      <c r="U6" s="290"/>
      <c r="V6" s="290"/>
      <c r="W6" s="290"/>
      <c r="X6" s="290"/>
      <c r="Y6" s="290"/>
      <c r="Z6" s="290"/>
    </row>
    <row r="7" spans="1:26" ht="18.75" customHeight="1" x14ac:dyDescent="0.2">
      <c r="A7" s="284"/>
      <c r="B7" s="1579"/>
      <c r="C7" s="285">
        <v>4</v>
      </c>
      <c r="D7" s="1572" t="s">
        <v>100</v>
      </c>
      <c r="E7" s="1573"/>
      <c r="F7" s="1574"/>
      <c r="G7" s="289">
        <f>'Horaire cyclistes'!E9</f>
        <v>0.84861111111111109</v>
      </c>
      <c r="H7" s="287">
        <f>'Horaire cyclistes'!F9</f>
        <v>112.7</v>
      </c>
      <c r="I7" s="288">
        <f>'Horaire cyclistes'!S9</f>
        <v>2</v>
      </c>
      <c r="J7" s="291" t="str">
        <f>'Horaire cyclistes'!J9&amp;"m / "&amp;'Horaire cyclistes'!K9&amp;"m"</f>
        <v>766m / 766m</v>
      </c>
      <c r="K7" s="289">
        <f>'Horaire cyclistes'!L9</f>
        <v>1.0499999999999998</v>
      </c>
      <c r="L7" s="290"/>
      <c r="M7" s="291">
        <f>'Horaire cyclistes'!M9</f>
        <v>2.0833333333333332E-2</v>
      </c>
      <c r="N7" s="291">
        <f>'Horaire cyclistes'!H9</f>
        <v>0.1875</v>
      </c>
      <c r="O7" s="290"/>
      <c r="P7" s="296">
        <f>'Horaire cyclistes'!N9</f>
        <v>1</v>
      </c>
      <c r="Q7" s="296" t="s">
        <v>85</v>
      </c>
      <c r="R7" s="297" t="s">
        <v>195</v>
      </c>
      <c r="S7" s="293">
        <f t="shared" si="0"/>
        <v>112.7</v>
      </c>
      <c r="T7" s="290"/>
      <c r="U7" s="290"/>
      <c r="V7" s="290"/>
      <c r="W7" s="290"/>
      <c r="X7" s="290"/>
      <c r="Y7" s="290"/>
      <c r="Z7" s="290"/>
    </row>
    <row r="8" spans="1:26" ht="18.75" customHeight="1" x14ac:dyDescent="0.2">
      <c r="A8" s="290"/>
      <c r="B8" s="1575"/>
      <c r="C8" s="1573"/>
      <c r="D8" s="1573"/>
      <c r="E8" s="1573"/>
      <c r="F8" s="1573"/>
      <c r="G8" s="1573"/>
      <c r="H8" s="1573"/>
      <c r="I8" s="1573"/>
      <c r="J8" s="1573"/>
      <c r="K8" s="1573"/>
      <c r="L8" s="1573"/>
      <c r="M8" s="1573"/>
      <c r="N8" s="1573"/>
      <c r="O8" s="1573"/>
      <c r="P8" s="1573"/>
      <c r="Q8" s="1573"/>
      <c r="R8" s="1573"/>
      <c r="S8" s="1573"/>
      <c r="T8" s="290"/>
      <c r="U8" s="290"/>
      <c r="V8" s="290"/>
      <c r="W8" s="290"/>
      <c r="X8" s="290"/>
      <c r="Y8" s="290"/>
      <c r="Z8" s="290"/>
    </row>
    <row r="9" spans="1:26" ht="18.75" customHeight="1" x14ac:dyDescent="0.2">
      <c r="A9" s="284"/>
      <c r="B9" s="1577" t="s">
        <v>179</v>
      </c>
      <c r="C9" s="285">
        <v>5</v>
      </c>
      <c r="D9" s="1572" t="s">
        <v>102</v>
      </c>
      <c r="E9" s="1573"/>
      <c r="F9" s="1574"/>
      <c r="G9" s="289">
        <f>'Horaire cyclistes'!E11</f>
        <v>1.0708333333333331</v>
      </c>
      <c r="H9" s="287">
        <f>'Horaire cyclistes'!F11</f>
        <v>66.5</v>
      </c>
      <c r="I9" s="288">
        <f>'Horaire cyclistes'!S11</f>
        <v>1</v>
      </c>
      <c r="J9" s="291" t="str">
        <f>'Horaire cyclistes'!J11&amp;"m / "&amp;'Horaire cyclistes'!K11&amp;"m"</f>
        <v>425m / 426m</v>
      </c>
      <c r="K9" s="289">
        <f>'Horaire cyclistes'!L11</f>
        <v>1.1881944444444441</v>
      </c>
      <c r="L9" s="290"/>
      <c r="M9" s="291"/>
      <c r="N9" s="291">
        <f>'Horaire cyclistes'!H11</f>
        <v>0.11041666666666666</v>
      </c>
      <c r="O9" s="290"/>
      <c r="P9" s="296">
        <f>'Horaire cyclistes'!N11</f>
        <v>1</v>
      </c>
      <c r="Q9" s="296" t="s">
        <v>87</v>
      </c>
      <c r="R9" s="297" t="s">
        <v>195</v>
      </c>
      <c r="S9" s="293">
        <f t="shared" ref="S9:S12" si="1">H9*P9</f>
        <v>66.5</v>
      </c>
      <c r="T9" s="290"/>
      <c r="U9" s="290"/>
      <c r="V9" s="290"/>
      <c r="W9" s="290"/>
      <c r="X9" s="290"/>
      <c r="Y9" s="290"/>
      <c r="Z9" s="290"/>
    </row>
    <row r="10" spans="1:26" ht="18.75" customHeight="1" x14ac:dyDescent="0.2">
      <c r="A10" s="284"/>
      <c r="B10" s="1580"/>
      <c r="C10" s="285">
        <v>6</v>
      </c>
      <c r="D10" s="1572" t="s">
        <v>180</v>
      </c>
      <c r="E10" s="1573"/>
      <c r="F10" s="1574"/>
      <c r="G10" s="289">
        <f>'Horaire cyclistes'!E12</f>
        <v>0.33333333333333331</v>
      </c>
      <c r="H10" s="287">
        <f>'Horaire cyclistes'!F12</f>
        <v>130.9</v>
      </c>
      <c r="I10" s="288">
        <f>'Horaire cyclistes'!S12</f>
        <v>2</v>
      </c>
      <c r="J10" s="291" t="str">
        <f>'Horaire cyclistes'!J12&amp;"m / "&amp;'Horaire cyclistes'!K12&amp;"m"</f>
        <v>688m / 646m</v>
      </c>
      <c r="K10" s="289">
        <f>'Horaire cyclistes'!L12</f>
        <v>0.69027777777777777</v>
      </c>
      <c r="L10" s="290"/>
      <c r="M10" s="291">
        <f>'Horaire cyclistes'!M12</f>
        <v>7.6388888888888886E-3</v>
      </c>
      <c r="N10" s="291">
        <f>'Horaire cyclistes'!H12</f>
        <v>0.2722222222222222</v>
      </c>
      <c r="O10" s="290"/>
      <c r="P10" s="296">
        <f>'Horaire cyclistes'!N12</f>
        <v>5</v>
      </c>
      <c r="Q10" s="297" t="s">
        <v>195</v>
      </c>
      <c r="R10" s="297" t="s">
        <v>195</v>
      </c>
      <c r="S10" s="293">
        <f t="shared" si="1"/>
        <v>654.5</v>
      </c>
      <c r="T10" s="290"/>
      <c r="U10" s="290"/>
      <c r="V10" s="290"/>
      <c r="W10" s="290"/>
      <c r="X10" s="290"/>
      <c r="Y10" s="290"/>
      <c r="Z10" s="290"/>
    </row>
    <row r="11" spans="1:26" ht="18.75" customHeight="1" x14ac:dyDescent="0.2">
      <c r="A11" s="284"/>
      <c r="B11" s="1580"/>
      <c r="C11" s="285">
        <v>7</v>
      </c>
      <c r="D11" s="1572" t="s">
        <v>55</v>
      </c>
      <c r="E11" s="1573"/>
      <c r="F11" s="1574"/>
      <c r="G11" s="286">
        <f>'Horaire cyclistes'!E13</f>
        <v>0.69791666666666663</v>
      </c>
      <c r="H11" s="287">
        <f>'Horaire cyclistes'!F13</f>
        <v>98.6</v>
      </c>
      <c r="I11" s="288">
        <f>'Horaire cyclistes'!S13</f>
        <v>2.5</v>
      </c>
      <c r="J11" s="291" t="str">
        <f>'Horaire cyclistes'!J13&amp;"m / "&amp;'Horaire cyclistes'!K13&amp;"m"</f>
        <v>703m / 703m</v>
      </c>
      <c r="K11" s="289">
        <f>'Horaire cyclistes'!L13</f>
        <v>0.86874999999999991</v>
      </c>
      <c r="L11" s="290"/>
      <c r="M11" s="291">
        <f>'Horaire cyclistes'!M13</f>
        <v>2.013888888888889E-2</v>
      </c>
      <c r="N11" s="291">
        <f>'Horaire cyclistes'!H13</f>
        <v>0.16388888888888889</v>
      </c>
      <c r="O11" s="290"/>
      <c r="P11" s="296">
        <f>'Horaire cyclistes'!N13</f>
        <v>2</v>
      </c>
      <c r="Q11" s="296" t="s">
        <v>85</v>
      </c>
      <c r="R11" s="296" t="s">
        <v>86</v>
      </c>
      <c r="S11" s="293">
        <f t="shared" si="1"/>
        <v>197.2</v>
      </c>
      <c r="T11" s="290"/>
      <c r="U11" s="290"/>
      <c r="V11" s="290"/>
      <c r="W11" s="290"/>
      <c r="X11" s="290"/>
      <c r="Y11" s="290"/>
      <c r="Z11" s="290"/>
    </row>
    <row r="12" spans="1:26" ht="18.75" customHeight="1" x14ac:dyDescent="0.2">
      <c r="A12" s="284"/>
      <c r="B12" s="1581"/>
      <c r="C12" s="285">
        <v>8</v>
      </c>
      <c r="D12" s="1572" t="s">
        <v>106</v>
      </c>
      <c r="E12" s="1573"/>
      <c r="F12" s="1574"/>
      <c r="G12" s="289">
        <f>'Horaire cyclistes'!E14</f>
        <v>0.88888888888888884</v>
      </c>
      <c r="H12" s="287">
        <f>'Horaire cyclistes'!F14</f>
        <v>92.6</v>
      </c>
      <c r="I12" s="288">
        <f>'Horaire cyclistes'!S14</f>
        <v>3</v>
      </c>
      <c r="J12" s="291" t="str">
        <f>'Horaire cyclistes'!J14&amp;"m / "&amp;'Horaire cyclistes'!K14&amp;"m"</f>
        <v>796m / 797m</v>
      </c>
      <c r="K12" s="289">
        <f>'Horaire cyclistes'!L14</f>
        <v>1.0631944444444443</v>
      </c>
      <c r="L12" s="290"/>
      <c r="M12" s="291">
        <f>'Horaire cyclistes'!M14</f>
        <v>7.2916666666666671E-2</v>
      </c>
      <c r="N12" s="291">
        <f>'Horaire cyclistes'!H14</f>
        <v>0.1673611111111111</v>
      </c>
      <c r="O12" s="290"/>
      <c r="P12" s="296">
        <f>'Horaire cyclistes'!N14</f>
        <v>1</v>
      </c>
      <c r="Q12" s="296" t="s">
        <v>88</v>
      </c>
      <c r="R12" s="297" t="s">
        <v>195</v>
      </c>
      <c r="S12" s="293">
        <f t="shared" si="1"/>
        <v>92.6</v>
      </c>
      <c r="T12" s="290"/>
      <c r="U12" s="290"/>
      <c r="V12" s="290"/>
      <c r="W12" s="290"/>
      <c r="X12" s="290"/>
      <c r="Y12" s="290"/>
      <c r="Z12" s="290"/>
    </row>
    <row r="13" spans="1:26" ht="18.75" customHeight="1" x14ac:dyDescent="0.2">
      <c r="A13" s="290"/>
      <c r="B13" s="1575"/>
      <c r="C13" s="1573"/>
      <c r="D13" s="1573"/>
      <c r="E13" s="1573"/>
      <c r="F13" s="1573"/>
      <c r="G13" s="1573"/>
      <c r="H13" s="1573"/>
      <c r="I13" s="1573"/>
      <c r="J13" s="1573"/>
      <c r="K13" s="1573"/>
      <c r="L13" s="1573"/>
      <c r="M13" s="1573"/>
      <c r="N13" s="1573"/>
      <c r="O13" s="1573"/>
      <c r="P13" s="1573"/>
      <c r="Q13" s="1573"/>
      <c r="R13" s="1573"/>
      <c r="S13" s="1573"/>
      <c r="T13" s="290"/>
      <c r="U13" s="290"/>
      <c r="V13" s="290"/>
      <c r="W13" s="290"/>
      <c r="X13" s="290"/>
      <c r="Y13" s="290"/>
      <c r="Z13" s="290"/>
    </row>
    <row r="14" spans="1:26" ht="18.75" customHeight="1" x14ac:dyDescent="0.2">
      <c r="A14" s="284"/>
      <c r="B14" s="1577" t="s">
        <v>181</v>
      </c>
      <c r="C14" s="285">
        <v>9</v>
      </c>
      <c r="D14" s="1572" t="s">
        <v>108</v>
      </c>
      <c r="E14" s="1573"/>
      <c r="F14" s="1574"/>
      <c r="G14" s="289">
        <f>'Horaire cyclistes'!E16</f>
        <v>1.1361111111111111</v>
      </c>
      <c r="H14" s="287">
        <f>'Horaire cyclistes'!F16</f>
        <v>65.5</v>
      </c>
      <c r="I14" s="288">
        <f>'Horaire cyclistes'!S16</f>
        <v>1.5</v>
      </c>
      <c r="J14" s="291" t="str">
        <f>'Horaire cyclistes'!J16&amp;"m / "&amp;'Horaire cyclistes'!K16&amp;"m"</f>
        <v>659m / 659m</v>
      </c>
      <c r="K14" s="289">
        <f>'Horaire cyclistes'!L16</f>
        <v>1.2611111111111111</v>
      </c>
      <c r="L14" s="290"/>
      <c r="M14" s="291">
        <f>'Horaire cyclistes'!M16</f>
        <v>2.0833333333333332E-2</v>
      </c>
      <c r="N14" s="291">
        <f>'Horaire cyclistes'!H16</f>
        <v>0.11805555555555555</v>
      </c>
      <c r="O14" s="290"/>
      <c r="P14" s="296">
        <f>'Horaire cyclistes'!N16</f>
        <v>1</v>
      </c>
      <c r="Q14" s="296" t="s">
        <v>89</v>
      </c>
      <c r="R14" s="297" t="s">
        <v>195</v>
      </c>
      <c r="S14" s="293">
        <f t="shared" ref="S14:S17" si="2">H14*P14</f>
        <v>65.5</v>
      </c>
      <c r="T14" s="290"/>
      <c r="U14" s="290"/>
      <c r="V14" s="290"/>
      <c r="W14" s="290"/>
      <c r="X14" s="290"/>
      <c r="Y14" s="290"/>
      <c r="Z14" s="290"/>
    </row>
    <row r="15" spans="1:26" ht="18.75" customHeight="1" x14ac:dyDescent="0.2">
      <c r="A15" s="284"/>
      <c r="B15" s="1578"/>
      <c r="C15" s="285">
        <v>10</v>
      </c>
      <c r="D15" s="1572" t="s">
        <v>110</v>
      </c>
      <c r="E15" s="1573"/>
      <c r="F15" s="1574"/>
      <c r="G15" s="289">
        <f>'Horaire cyclistes'!E17</f>
        <v>1.2819444444444443</v>
      </c>
      <c r="H15" s="287">
        <f>'Horaire cyclistes'!F17</f>
        <v>94.4</v>
      </c>
      <c r="I15" s="288">
        <f>'Horaire cyclistes'!S17</f>
        <v>3</v>
      </c>
      <c r="J15" s="291" t="str">
        <f>'Horaire cyclistes'!J17&amp;"m / "&amp;'Horaire cyclistes'!K17&amp;"m"</f>
        <v>899m / 899m</v>
      </c>
      <c r="K15" s="289">
        <f>'Horaire cyclistes'!L17</f>
        <v>1.4527777777777777</v>
      </c>
      <c r="L15" s="290"/>
      <c r="M15" s="291">
        <f>'Horaire cyclistes'!M17</f>
        <v>2.0833333333333332E-2</v>
      </c>
      <c r="N15" s="291">
        <f>'Horaire cyclistes'!H17</f>
        <v>0.16388888888888889</v>
      </c>
      <c r="O15" s="290"/>
      <c r="P15" s="296">
        <f>'Horaire cyclistes'!N17</f>
        <v>2</v>
      </c>
      <c r="Q15" s="296" t="s">
        <v>85</v>
      </c>
      <c r="R15" s="296" t="s">
        <v>86</v>
      </c>
      <c r="S15" s="293">
        <f t="shared" si="2"/>
        <v>188.8</v>
      </c>
      <c r="T15" s="290"/>
      <c r="U15" s="290"/>
      <c r="V15" s="290"/>
      <c r="W15" s="290"/>
      <c r="X15" s="290"/>
      <c r="Y15" s="290"/>
      <c r="Z15" s="290"/>
    </row>
    <row r="16" spans="1:26" ht="18.75" customHeight="1" x14ac:dyDescent="0.2">
      <c r="A16" s="284"/>
      <c r="B16" s="1578"/>
      <c r="C16" s="285">
        <v>11</v>
      </c>
      <c r="D16" s="1572" t="s">
        <v>112</v>
      </c>
      <c r="E16" s="1573"/>
      <c r="F16" s="1574"/>
      <c r="G16" s="289">
        <f>'Horaire cyclistes'!E18</f>
        <v>1.473611111111111</v>
      </c>
      <c r="H16" s="287">
        <f>'Horaire cyclistes'!F18</f>
        <v>85.3</v>
      </c>
      <c r="I16" s="288">
        <f>'Horaire cyclistes'!S18</f>
        <v>2</v>
      </c>
      <c r="J16" s="291" t="str">
        <f>'Horaire cyclistes'!J18&amp;"m / "&amp;'Horaire cyclistes'!K18&amp;"m"</f>
        <v>539m / 540m</v>
      </c>
      <c r="K16" s="289">
        <f>'Horaire cyclistes'!L18</f>
        <v>1.622222222222222</v>
      </c>
      <c r="L16" s="290"/>
      <c r="M16" s="291">
        <f>'Horaire cyclistes'!M18</f>
        <v>4.6527777777777779E-2</v>
      </c>
      <c r="N16" s="291">
        <f>'Horaire cyclistes'!H18</f>
        <v>0.14166666666666666</v>
      </c>
      <c r="O16" s="290"/>
      <c r="P16" s="293">
        <f>'Horaire cyclistes'!N18</f>
        <v>2</v>
      </c>
      <c r="Q16" s="296" t="s">
        <v>87</v>
      </c>
      <c r="R16" s="296" t="s">
        <v>88</v>
      </c>
      <c r="S16" s="293">
        <f t="shared" si="2"/>
        <v>170.6</v>
      </c>
      <c r="T16" s="290"/>
      <c r="U16" s="290"/>
      <c r="V16" s="290"/>
      <c r="W16" s="290"/>
      <c r="X16" s="290"/>
      <c r="Y16" s="290"/>
      <c r="Z16" s="290"/>
    </row>
    <row r="17" spans="1:26" ht="18.75" customHeight="1" x14ac:dyDescent="0.2">
      <c r="A17" s="284"/>
      <c r="B17" s="1579"/>
      <c r="C17" s="285">
        <v>12</v>
      </c>
      <c r="D17" s="1572" t="s">
        <v>182</v>
      </c>
      <c r="E17" s="1573"/>
      <c r="F17" s="1574"/>
      <c r="G17" s="289">
        <f>'Horaire cyclistes'!E19</f>
        <v>1.6687499999999997</v>
      </c>
      <c r="H17" s="287">
        <f>'Horaire cyclistes'!F19</f>
        <v>20.7</v>
      </c>
      <c r="I17" s="288">
        <f>'Horaire cyclistes'!S19</f>
        <v>1</v>
      </c>
      <c r="J17" s="291" t="str">
        <f>'Horaire cyclistes'!J19&amp;"m / "&amp;'Horaire cyclistes'!K19&amp;"m"</f>
        <v>199m / 203m</v>
      </c>
      <c r="K17" s="289">
        <f>'Horaire cyclistes'!L19</f>
        <v>1.7118055555555554</v>
      </c>
      <c r="L17" s="290"/>
      <c r="M17" s="291">
        <f>'Horaire cyclistes'!M19</f>
        <v>0</v>
      </c>
      <c r="N17" s="291">
        <f>'Horaire cyclistes'!H19</f>
        <v>4.3055555555555555E-2</v>
      </c>
      <c r="O17" s="290"/>
      <c r="P17" s="296">
        <f>'Horaire cyclistes'!N19</f>
        <v>5</v>
      </c>
      <c r="Q17" s="297" t="s">
        <v>195</v>
      </c>
      <c r="R17" s="297" t="s">
        <v>195</v>
      </c>
      <c r="S17" s="293">
        <f t="shared" si="2"/>
        <v>103.5</v>
      </c>
      <c r="T17" s="290"/>
      <c r="U17" s="290"/>
      <c r="V17" s="290"/>
      <c r="W17" s="290"/>
      <c r="X17" s="290"/>
      <c r="Y17" s="290"/>
      <c r="Z17" s="290"/>
    </row>
    <row r="18" spans="1:26" ht="18.75" customHeight="1" x14ac:dyDescent="0.2">
      <c r="D18" s="280"/>
      <c r="E18" s="280"/>
      <c r="F18" s="280"/>
      <c r="G18" s="292" t="s">
        <v>183</v>
      </c>
      <c r="H18" s="293">
        <f>SUM(H4:H17)</f>
        <v>970.7</v>
      </c>
      <c r="M18" s="292" t="s">
        <v>196</v>
      </c>
      <c r="N18" s="291">
        <f>SUM(N1:N3,N5:N8,N10:N14,N16:N17)</f>
        <v>1.4159722222222222</v>
      </c>
      <c r="R18" s="292" t="s">
        <v>197</v>
      </c>
      <c r="S18" s="298">
        <f>SUM(S4:S17)</f>
        <v>2120.3999999999996</v>
      </c>
    </row>
    <row r="19" spans="1:26" ht="18.75" customHeight="1" x14ac:dyDescent="0.2">
      <c r="D19" s="280"/>
      <c r="E19" s="280"/>
      <c r="F19" s="280"/>
      <c r="G19" s="299"/>
      <c r="H19" s="300"/>
      <c r="M19" s="292" t="s">
        <v>198</v>
      </c>
      <c r="N19" s="291">
        <f>N18/12</f>
        <v>0.11799768518518518</v>
      </c>
      <c r="R19" s="292" t="s">
        <v>199</v>
      </c>
      <c r="S19" s="298">
        <f>S18/5</f>
        <v>424.07999999999993</v>
      </c>
    </row>
    <row r="20" spans="1:26" ht="15.75" customHeight="1" x14ac:dyDescent="0.2">
      <c r="D20" s="280"/>
      <c r="E20" s="280"/>
      <c r="F20" s="280"/>
    </row>
    <row r="21" spans="1:26" ht="18.75" customHeight="1" x14ac:dyDescent="0.2">
      <c r="D21" s="280"/>
      <c r="E21" s="280"/>
      <c r="F21" s="280"/>
      <c r="G21" s="1584" t="s">
        <v>184</v>
      </c>
      <c r="H21" s="293">
        <v>1</v>
      </c>
      <c r="I21" s="293" t="s">
        <v>185</v>
      </c>
      <c r="J21" s="1585" t="s">
        <v>186</v>
      </c>
      <c r="K21" s="1586"/>
      <c r="L21" s="1586"/>
      <c r="M21" s="1586"/>
      <c r="N21" s="1587"/>
    </row>
    <row r="22" spans="1:26" ht="18.75" customHeight="1" x14ac:dyDescent="0.2">
      <c r="D22" s="280"/>
      <c r="E22" s="280"/>
      <c r="F22" s="280"/>
      <c r="G22" s="1578"/>
      <c r="H22" s="293">
        <v>2</v>
      </c>
      <c r="I22" s="293" t="s">
        <v>187</v>
      </c>
      <c r="J22" s="1588"/>
      <c r="K22" s="1558"/>
      <c r="L22" s="1558"/>
      <c r="M22" s="1558"/>
      <c r="N22" s="1589"/>
    </row>
    <row r="23" spans="1:26" ht="18.75" customHeight="1" x14ac:dyDescent="0.2">
      <c r="D23" s="280"/>
      <c r="E23" s="280"/>
      <c r="F23" s="280"/>
      <c r="G23" s="1578"/>
      <c r="H23" s="293">
        <v>3</v>
      </c>
      <c r="I23" s="293" t="s">
        <v>188</v>
      </c>
      <c r="J23" s="1588"/>
      <c r="K23" s="1558"/>
      <c r="L23" s="1558"/>
      <c r="M23" s="1558"/>
      <c r="N23" s="1589"/>
    </row>
    <row r="24" spans="1:26" ht="18.75" customHeight="1" x14ac:dyDescent="0.2">
      <c r="D24" s="280"/>
      <c r="E24" s="280"/>
      <c r="F24" s="280"/>
      <c r="G24" s="1579"/>
      <c r="H24" s="293">
        <v>4</v>
      </c>
      <c r="I24" s="293" t="s">
        <v>77</v>
      </c>
      <c r="J24" s="1590"/>
      <c r="K24" s="1591"/>
      <c r="L24" s="1591"/>
      <c r="M24" s="1591"/>
      <c r="N24" s="1592"/>
    </row>
    <row r="25" spans="1:26" ht="8.25" customHeight="1" x14ac:dyDescent="0.2">
      <c r="D25" s="280"/>
      <c r="E25" s="280"/>
      <c r="F25" s="280"/>
    </row>
    <row r="26" spans="1:26" ht="18.75" customHeight="1" x14ac:dyDescent="0.2">
      <c r="D26" s="280"/>
      <c r="E26" s="280"/>
      <c r="F26" s="280"/>
      <c r="G26" s="1593" t="s">
        <v>200</v>
      </c>
      <c r="H26" s="1586"/>
      <c r="I26" s="1587"/>
      <c r="J26" s="1594" t="s">
        <v>201</v>
      </c>
      <c r="K26" s="1594" t="s">
        <v>202</v>
      </c>
    </row>
    <row r="27" spans="1:26" ht="18.75" customHeight="1" x14ac:dyDescent="0.2">
      <c r="D27" s="280"/>
      <c r="E27" s="280"/>
      <c r="F27" s="280"/>
      <c r="G27" s="1590"/>
      <c r="H27" s="1591"/>
      <c r="I27" s="1592"/>
      <c r="J27" s="1579"/>
      <c r="K27" s="1579"/>
      <c r="O27" s="301"/>
    </row>
    <row r="28" spans="1:26" ht="18.75" customHeight="1" x14ac:dyDescent="0.2">
      <c r="D28" s="280"/>
      <c r="E28" s="280"/>
      <c r="F28" s="280"/>
      <c r="G28" s="1582" t="s">
        <v>85</v>
      </c>
      <c r="H28" s="1573"/>
      <c r="I28" s="1574"/>
      <c r="J28" s="302">
        <f t="shared" ref="J28:J32" si="3">$H$4+$H$10+$H$17+IF(G28=$Q$5,$H$5,0)+IF(G28=$R$5,$H$5,0)+IF(G28=$Q$6,$H$6,0)+IF(G28=$R$6,$H$6,0)+IF(G28=$Q$7,$H$7,0)+IF(G28=$Q$9,$H$9,0)+IF(G28=$Q$11,$H$11,0)+IF(G28=$R$11,$H$11,0)+IF(G28=$Q$12,$H$12,0)+IF(G28=$Q$14,$H$14,0)+IF(G28=$Q$15,$H$15,0)+IF(G28=$R$15,$H$15,0)+IF(G28=$Q$16,$H$16,0)+IF(G28=$R$16,$H$16,0)</f>
        <v>477.79999999999995</v>
      </c>
      <c r="K28" s="293">
        <f t="shared" ref="K28:K32" si="4">3+IF(G28=$Q$5,1,0)+IF(G28=$R$5,1,0)+IF(G28=$Q$6,1,0)+IF(G28=$R$6,1,0)+IF(G28=$Q$7,1,0)+IF(G28=$Q$9,1,0)+IF(G28=$Q$11,1,0)+IF(G28=$R$11,1,0)+IF(G28=$Q$12,1,0)+IF(G28=$Q$14,1,0)+IF(G28=$Q$15,1,0)+IF(G28=$R$15,1,0)+IF(G28=$Q$16,1,0)+IF(G28=$R$16,1,0)</f>
        <v>6</v>
      </c>
    </row>
    <row r="29" spans="1:26" ht="18.75" customHeight="1" x14ac:dyDescent="0.2">
      <c r="D29" s="280"/>
      <c r="E29" s="280"/>
      <c r="F29" s="280"/>
      <c r="G29" s="1582" t="s">
        <v>86</v>
      </c>
      <c r="H29" s="1573"/>
      <c r="I29" s="1574"/>
      <c r="J29" s="302">
        <f t="shared" si="3"/>
        <v>483.69999999999993</v>
      </c>
      <c r="K29" s="293">
        <f t="shared" si="4"/>
        <v>6</v>
      </c>
    </row>
    <row r="30" spans="1:26" ht="18.75" customHeight="1" x14ac:dyDescent="0.2">
      <c r="D30" s="280"/>
      <c r="E30" s="280"/>
      <c r="F30" s="280"/>
      <c r="G30" s="1582" t="s">
        <v>87</v>
      </c>
      <c r="H30" s="1573"/>
      <c r="I30" s="1574"/>
      <c r="J30" s="302">
        <f t="shared" si="3"/>
        <v>442.5</v>
      </c>
      <c r="K30" s="293">
        <f t="shared" si="4"/>
        <v>6</v>
      </c>
    </row>
    <row r="31" spans="1:26" ht="18.75" customHeight="1" x14ac:dyDescent="0.2">
      <c r="D31" s="280"/>
      <c r="E31" s="280"/>
      <c r="F31" s="280"/>
      <c r="G31" s="1582" t="s">
        <v>88</v>
      </c>
      <c r="H31" s="1573"/>
      <c r="I31" s="1574"/>
      <c r="J31" s="302">
        <f t="shared" si="3"/>
        <v>414.40000000000003</v>
      </c>
      <c r="K31" s="293">
        <f t="shared" si="4"/>
        <v>6</v>
      </c>
    </row>
    <row r="32" spans="1:26" ht="18.75" customHeight="1" x14ac:dyDescent="0.2">
      <c r="D32" s="280"/>
      <c r="E32" s="280"/>
      <c r="F32" s="280"/>
      <c r="G32" s="1582" t="s">
        <v>89</v>
      </c>
      <c r="H32" s="1573"/>
      <c r="I32" s="1574"/>
      <c r="J32" s="302">
        <f t="shared" si="3"/>
        <v>302</v>
      </c>
      <c r="K32" s="293">
        <f t="shared" si="4"/>
        <v>5</v>
      </c>
    </row>
    <row r="33" spans="2:19" ht="9.75" customHeight="1" x14ac:dyDescent="0.2">
      <c r="D33" s="280"/>
      <c r="E33" s="280"/>
      <c r="F33" s="280"/>
    </row>
    <row r="34" spans="2:19" ht="18.75" customHeight="1" x14ac:dyDescent="0.2">
      <c r="B34" s="1583" t="s">
        <v>189</v>
      </c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294"/>
      <c r="P34" s="294"/>
      <c r="Q34" s="294"/>
      <c r="R34" s="294"/>
      <c r="S34" s="294"/>
    </row>
    <row r="35" spans="2:19" ht="15.75" customHeight="1" x14ac:dyDescent="0.2">
      <c r="D35" s="280"/>
      <c r="E35" s="280"/>
      <c r="F35" s="280"/>
    </row>
    <row r="36" spans="2:19" ht="15.75" customHeight="1" x14ac:dyDescent="0.2">
      <c r="D36" s="280"/>
      <c r="E36" s="280"/>
      <c r="F36" s="280"/>
    </row>
    <row r="37" spans="2:19" ht="15.75" customHeight="1" x14ac:dyDescent="0.2">
      <c r="D37" s="280"/>
      <c r="E37" s="280"/>
      <c r="F37" s="280"/>
    </row>
    <row r="38" spans="2:19" ht="15.75" customHeight="1" x14ac:dyDescent="0.2">
      <c r="D38" s="280"/>
      <c r="E38" s="280"/>
      <c r="F38" s="280"/>
    </row>
    <row r="39" spans="2:19" ht="15.75" customHeight="1" x14ac:dyDescent="0.2">
      <c r="D39" s="280"/>
      <c r="E39" s="280"/>
      <c r="F39" s="280"/>
    </row>
    <row r="40" spans="2:19" ht="15.75" customHeight="1" x14ac:dyDescent="0.2">
      <c r="D40" s="280"/>
      <c r="E40" s="280"/>
      <c r="F40" s="280"/>
    </row>
    <row r="41" spans="2:19" ht="15.75" customHeight="1" x14ac:dyDescent="0.2">
      <c r="D41" s="280"/>
      <c r="E41" s="280"/>
      <c r="F41" s="280"/>
    </row>
    <row r="42" spans="2:19" ht="15.75" customHeight="1" x14ac:dyDescent="0.2">
      <c r="D42" s="280"/>
      <c r="E42" s="280"/>
      <c r="F42" s="280"/>
    </row>
    <row r="43" spans="2:19" ht="15.75" customHeight="1" x14ac:dyDescent="0.2">
      <c r="D43" s="280"/>
      <c r="E43" s="280"/>
      <c r="F43" s="280"/>
    </row>
    <row r="44" spans="2:19" ht="15.75" customHeight="1" x14ac:dyDescent="0.2">
      <c r="D44" s="280"/>
      <c r="E44" s="280"/>
      <c r="F44" s="280"/>
    </row>
    <row r="45" spans="2:19" ht="15.75" customHeight="1" x14ac:dyDescent="0.2">
      <c r="D45" s="280"/>
      <c r="E45" s="280"/>
      <c r="F45" s="280"/>
    </row>
    <row r="46" spans="2:19" ht="15.75" customHeight="1" x14ac:dyDescent="0.2">
      <c r="D46" s="280"/>
      <c r="E46" s="280"/>
      <c r="F46" s="280"/>
    </row>
    <row r="47" spans="2:19" ht="15.75" customHeight="1" x14ac:dyDescent="0.2">
      <c r="D47" s="280"/>
      <c r="E47" s="280"/>
      <c r="F47" s="280"/>
    </row>
    <row r="48" spans="2:19" ht="15.75" customHeight="1" x14ac:dyDescent="0.2">
      <c r="D48" s="280"/>
      <c r="E48" s="280"/>
      <c r="F48" s="280"/>
    </row>
    <row r="49" spans="4:6" ht="15.75" customHeight="1" x14ac:dyDescent="0.2">
      <c r="D49" s="280"/>
      <c r="E49" s="280"/>
      <c r="F49" s="280"/>
    </row>
    <row r="50" spans="4:6" ht="15.75" customHeight="1" x14ac:dyDescent="0.2">
      <c r="D50" s="280"/>
      <c r="E50" s="280"/>
      <c r="F50" s="280"/>
    </row>
    <row r="51" spans="4:6" ht="15.75" customHeight="1" x14ac:dyDescent="0.2">
      <c r="D51" s="280"/>
      <c r="E51" s="280"/>
      <c r="F51" s="280"/>
    </row>
    <row r="52" spans="4:6" ht="15.75" customHeight="1" x14ac:dyDescent="0.2">
      <c r="D52" s="280"/>
      <c r="E52" s="280"/>
      <c r="F52" s="280"/>
    </row>
    <row r="53" spans="4:6" ht="15.75" customHeight="1" x14ac:dyDescent="0.2">
      <c r="D53" s="280"/>
      <c r="E53" s="280"/>
      <c r="F53" s="280"/>
    </row>
    <row r="54" spans="4:6" ht="15.75" customHeight="1" x14ac:dyDescent="0.2">
      <c r="D54" s="280"/>
      <c r="E54" s="280"/>
      <c r="F54" s="280"/>
    </row>
    <row r="55" spans="4:6" ht="15.75" customHeight="1" x14ac:dyDescent="0.2">
      <c r="D55" s="280"/>
      <c r="E55" s="280"/>
      <c r="F55" s="280"/>
    </row>
    <row r="56" spans="4:6" ht="15.75" customHeight="1" x14ac:dyDescent="0.2">
      <c r="D56" s="280"/>
      <c r="E56" s="280"/>
      <c r="F56" s="280"/>
    </row>
    <row r="57" spans="4:6" ht="15.75" customHeight="1" x14ac:dyDescent="0.2">
      <c r="D57" s="280"/>
      <c r="E57" s="280"/>
      <c r="F57" s="280"/>
    </row>
    <row r="58" spans="4:6" ht="15.75" customHeight="1" x14ac:dyDescent="0.2">
      <c r="D58" s="280"/>
      <c r="E58" s="280"/>
      <c r="F58" s="280"/>
    </row>
    <row r="59" spans="4:6" ht="15.75" customHeight="1" x14ac:dyDescent="0.2">
      <c r="D59" s="280"/>
      <c r="E59" s="280"/>
      <c r="F59" s="280"/>
    </row>
    <row r="60" spans="4:6" ht="15.75" customHeight="1" x14ac:dyDescent="0.2">
      <c r="D60" s="280"/>
      <c r="E60" s="280"/>
      <c r="F60" s="280"/>
    </row>
    <row r="61" spans="4:6" ht="15.75" customHeight="1" x14ac:dyDescent="0.2">
      <c r="D61" s="280"/>
      <c r="E61" s="280"/>
      <c r="F61" s="280"/>
    </row>
    <row r="62" spans="4:6" ht="15.75" customHeight="1" x14ac:dyDescent="0.2">
      <c r="D62" s="280"/>
      <c r="E62" s="280"/>
      <c r="F62" s="280"/>
    </row>
    <row r="63" spans="4:6" ht="15.75" customHeight="1" x14ac:dyDescent="0.2">
      <c r="D63" s="280"/>
      <c r="E63" s="280"/>
      <c r="F63" s="280"/>
    </row>
    <row r="64" spans="4:6" ht="15.75" customHeight="1" x14ac:dyDescent="0.2">
      <c r="D64" s="280"/>
      <c r="E64" s="280"/>
      <c r="F64" s="280"/>
    </row>
    <row r="65" spans="4:6" ht="15.75" customHeight="1" x14ac:dyDescent="0.2">
      <c r="D65" s="280"/>
      <c r="E65" s="280"/>
      <c r="F65" s="280"/>
    </row>
    <row r="66" spans="4:6" ht="15.75" customHeight="1" x14ac:dyDescent="0.2">
      <c r="D66" s="280"/>
      <c r="E66" s="280"/>
      <c r="F66" s="280"/>
    </row>
    <row r="67" spans="4:6" ht="15.75" customHeight="1" x14ac:dyDescent="0.2">
      <c r="D67" s="280"/>
      <c r="E67" s="280"/>
      <c r="F67" s="280"/>
    </row>
    <row r="68" spans="4:6" ht="15.75" customHeight="1" x14ac:dyDescent="0.2">
      <c r="D68" s="280"/>
      <c r="E68" s="280"/>
      <c r="F68" s="280"/>
    </row>
    <row r="69" spans="4:6" ht="15.75" customHeight="1" x14ac:dyDescent="0.2">
      <c r="D69" s="280"/>
      <c r="E69" s="280"/>
      <c r="F69" s="280"/>
    </row>
    <row r="70" spans="4:6" ht="15.75" customHeight="1" x14ac:dyDescent="0.2">
      <c r="D70" s="280"/>
      <c r="E70" s="280"/>
      <c r="F70" s="280"/>
    </row>
    <row r="71" spans="4:6" ht="15.75" customHeight="1" x14ac:dyDescent="0.2">
      <c r="D71" s="280"/>
      <c r="E71" s="280"/>
      <c r="F71" s="280"/>
    </row>
    <row r="72" spans="4:6" ht="15.75" customHeight="1" x14ac:dyDescent="0.2">
      <c r="D72" s="280"/>
      <c r="E72" s="280"/>
      <c r="F72" s="280"/>
    </row>
    <row r="73" spans="4:6" ht="15.75" customHeight="1" x14ac:dyDescent="0.2">
      <c r="D73" s="280"/>
      <c r="E73" s="280"/>
      <c r="F73" s="280"/>
    </row>
    <row r="74" spans="4:6" ht="15.75" customHeight="1" x14ac:dyDescent="0.2">
      <c r="D74" s="280"/>
      <c r="E74" s="280"/>
      <c r="F74" s="280"/>
    </row>
    <row r="75" spans="4:6" ht="15.75" customHeight="1" x14ac:dyDescent="0.2">
      <c r="D75" s="280"/>
      <c r="E75" s="280"/>
      <c r="F75" s="280"/>
    </row>
    <row r="76" spans="4:6" ht="15.75" customHeight="1" x14ac:dyDescent="0.2">
      <c r="D76" s="280"/>
      <c r="E76" s="280"/>
      <c r="F76" s="280"/>
    </row>
    <row r="77" spans="4:6" ht="15.75" customHeight="1" x14ac:dyDescent="0.2">
      <c r="D77" s="280"/>
      <c r="E77" s="280"/>
      <c r="F77" s="280"/>
    </row>
    <row r="78" spans="4:6" ht="15.75" customHeight="1" x14ac:dyDescent="0.2">
      <c r="D78" s="280"/>
      <c r="E78" s="280"/>
      <c r="F78" s="280"/>
    </row>
    <row r="79" spans="4:6" ht="15.75" customHeight="1" x14ac:dyDescent="0.2">
      <c r="D79" s="280"/>
      <c r="E79" s="280"/>
      <c r="F79" s="280"/>
    </row>
    <row r="80" spans="4:6" ht="15.75" customHeight="1" x14ac:dyDescent="0.2">
      <c r="D80" s="280"/>
      <c r="E80" s="280"/>
      <c r="F80" s="280"/>
    </row>
    <row r="81" spans="4:6" ht="15.75" customHeight="1" x14ac:dyDescent="0.2">
      <c r="D81" s="280"/>
      <c r="E81" s="280"/>
      <c r="F81" s="280"/>
    </row>
    <row r="82" spans="4:6" ht="15.75" customHeight="1" x14ac:dyDescent="0.2">
      <c r="D82" s="280"/>
      <c r="E82" s="280"/>
      <c r="F82" s="280"/>
    </row>
    <row r="83" spans="4:6" ht="15.75" customHeight="1" x14ac:dyDescent="0.2">
      <c r="D83" s="280"/>
      <c r="E83" s="280"/>
      <c r="F83" s="280"/>
    </row>
    <row r="84" spans="4:6" ht="15.75" customHeight="1" x14ac:dyDescent="0.2">
      <c r="D84" s="280"/>
      <c r="E84" s="280"/>
      <c r="F84" s="280"/>
    </row>
    <row r="85" spans="4:6" ht="15.75" customHeight="1" x14ac:dyDescent="0.2">
      <c r="D85" s="280"/>
      <c r="E85" s="280"/>
      <c r="F85" s="280"/>
    </row>
    <row r="86" spans="4:6" ht="15.75" customHeight="1" x14ac:dyDescent="0.2">
      <c r="D86" s="280"/>
      <c r="E86" s="280"/>
      <c r="F86" s="280"/>
    </row>
    <row r="87" spans="4:6" ht="15.75" customHeight="1" x14ac:dyDescent="0.2">
      <c r="D87" s="280"/>
      <c r="E87" s="280"/>
      <c r="F87" s="280"/>
    </row>
    <row r="88" spans="4:6" ht="15.75" customHeight="1" x14ac:dyDescent="0.2">
      <c r="D88" s="280"/>
      <c r="E88" s="280"/>
      <c r="F88" s="280"/>
    </row>
    <row r="89" spans="4:6" ht="15.75" customHeight="1" x14ac:dyDescent="0.2">
      <c r="D89" s="280"/>
      <c r="E89" s="280"/>
      <c r="F89" s="280"/>
    </row>
    <row r="90" spans="4:6" ht="15.75" customHeight="1" x14ac:dyDescent="0.2">
      <c r="D90" s="280"/>
      <c r="E90" s="280"/>
      <c r="F90" s="280"/>
    </row>
    <row r="91" spans="4:6" ht="15.75" customHeight="1" x14ac:dyDescent="0.2">
      <c r="D91" s="280"/>
      <c r="E91" s="280"/>
      <c r="F91" s="280"/>
    </row>
    <row r="92" spans="4:6" ht="15.75" customHeight="1" x14ac:dyDescent="0.2">
      <c r="D92" s="280"/>
      <c r="E92" s="280"/>
      <c r="F92" s="280"/>
    </row>
    <row r="93" spans="4:6" ht="15.75" customHeight="1" x14ac:dyDescent="0.2">
      <c r="D93" s="280"/>
      <c r="E93" s="280"/>
      <c r="F93" s="280"/>
    </row>
    <row r="94" spans="4:6" ht="15.75" customHeight="1" x14ac:dyDescent="0.2">
      <c r="D94" s="280"/>
      <c r="E94" s="280"/>
      <c r="F94" s="280"/>
    </row>
    <row r="95" spans="4:6" ht="15.75" customHeight="1" x14ac:dyDescent="0.2">
      <c r="D95" s="280"/>
      <c r="E95" s="280"/>
      <c r="F95" s="280"/>
    </row>
    <row r="96" spans="4:6" ht="15.75" customHeight="1" x14ac:dyDescent="0.2">
      <c r="D96" s="280"/>
      <c r="E96" s="280"/>
      <c r="F96" s="280"/>
    </row>
    <row r="97" spans="4:6" ht="15.75" customHeight="1" x14ac:dyDescent="0.2">
      <c r="D97" s="280"/>
      <c r="E97" s="280"/>
      <c r="F97" s="280"/>
    </row>
    <row r="98" spans="4:6" ht="15.75" customHeight="1" x14ac:dyDescent="0.2">
      <c r="D98" s="280"/>
      <c r="E98" s="280"/>
      <c r="F98" s="280"/>
    </row>
    <row r="99" spans="4:6" ht="15.75" customHeight="1" x14ac:dyDescent="0.2">
      <c r="D99" s="280"/>
      <c r="E99" s="280"/>
      <c r="F99" s="280"/>
    </row>
    <row r="100" spans="4:6" ht="15.75" customHeight="1" x14ac:dyDescent="0.2">
      <c r="D100" s="280"/>
      <c r="E100" s="280"/>
      <c r="F100" s="280"/>
    </row>
    <row r="101" spans="4:6" ht="15.75" customHeight="1" x14ac:dyDescent="0.2">
      <c r="D101" s="280"/>
      <c r="E101" s="280"/>
      <c r="F101" s="280"/>
    </row>
    <row r="102" spans="4:6" ht="15.75" customHeight="1" x14ac:dyDescent="0.2">
      <c r="D102" s="280"/>
      <c r="E102" s="280"/>
      <c r="F102" s="280"/>
    </row>
    <row r="103" spans="4:6" ht="15.75" customHeight="1" x14ac:dyDescent="0.2">
      <c r="D103" s="280"/>
      <c r="E103" s="280"/>
      <c r="F103" s="280"/>
    </row>
    <row r="104" spans="4:6" ht="15.75" customHeight="1" x14ac:dyDescent="0.2">
      <c r="D104" s="280"/>
      <c r="E104" s="280"/>
      <c r="F104" s="280"/>
    </row>
    <row r="105" spans="4:6" ht="15.75" customHeight="1" x14ac:dyDescent="0.2">
      <c r="D105" s="280"/>
      <c r="E105" s="280"/>
      <c r="F105" s="280"/>
    </row>
    <row r="106" spans="4:6" ht="15.75" customHeight="1" x14ac:dyDescent="0.2">
      <c r="D106" s="280"/>
      <c r="E106" s="280"/>
      <c r="F106" s="280"/>
    </row>
    <row r="107" spans="4:6" ht="15.75" customHeight="1" x14ac:dyDescent="0.2">
      <c r="D107" s="280"/>
      <c r="E107" s="280"/>
      <c r="F107" s="280"/>
    </row>
    <row r="108" spans="4:6" ht="15.75" customHeight="1" x14ac:dyDescent="0.2">
      <c r="D108" s="280"/>
      <c r="E108" s="280"/>
      <c r="F108" s="280"/>
    </row>
    <row r="109" spans="4:6" ht="15.75" customHeight="1" x14ac:dyDescent="0.2">
      <c r="D109" s="280"/>
      <c r="E109" s="280"/>
      <c r="F109" s="280"/>
    </row>
    <row r="110" spans="4:6" ht="15.75" customHeight="1" x14ac:dyDescent="0.2">
      <c r="D110" s="280"/>
      <c r="E110" s="280"/>
      <c r="F110" s="280"/>
    </row>
    <row r="111" spans="4:6" ht="15.75" customHeight="1" x14ac:dyDescent="0.2">
      <c r="D111" s="280"/>
      <c r="E111" s="280"/>
      <c r="F111" s="280"/>
    </row>
    <row r="112" spans="4:6" ht="15.75" customHeight="1" x14ac:dyDescent="0.2">
      <c r="D112" s="280"/>
      <c r="E112" s="280"/>
      <c r="F112" s="280"/>
    </row>
    <row r="113" spans="4:6" ht="15.75" customHeight="1" x14ac:dyDescent="0.2">
      <c r="D113" s="280"/>
      <c r="E113" s="280"/>
      <c r="F113" s="280"/>
    </row>
    <row r="114" spans="4:6" ht="15.75" customHeight="1" x14ac:dyDescent="0.2">
      <c r="D114" s="280"/>
      <c r="E114" s="280"/>
      <c r="F114" s="280"/>
    </row>
    <row r="115" spans="4:6" ht="15.75" customHeight="1" x14ac:dyDescent="0.2">
      <c r="D115" s="280"/>
      <c r="E115" s="280"/>
      <c r="F115" s="280"/>
    </row>
    <row r="116" spans="4:6" ht="15.75" customHeight="1" x14ac:dyDescent="0.2">
      <c r="D116" s="280"/>
      <c r="E116" s="280"/>
      <c r="F116" s="280"/>
    </row>
    <row r="117" spans="4:6" ht="15.75" customHeight="1" x14ac:dyDescent="0.2">
      <c r="D117" s="280"/>
      <c r="E117" s="280"/>
      <c r="F117" s="280"/>
    </row>
    <row r="118" spans="4:6" ht="15.75" customHeight="1" x14ac:dyDescent="0.2">
      <c r="D118" s="280"/>
      <c r="E118" s="280"/>
      <c r="F118" s="280"/>
    </row>
    <row r="119" spans="4:6" ht="15.75" customHeight="1" x14ac:dyDescent="0.2">
      <c r="D119" s="280"/>
      <c r="E119" s="280"/>
      <c r="F119" s="280"/>
    </row>
    <row r="120" spans="4:6" ht="15.75" customHeight="1" x14ac:dyDescent="0.2">
      <c r="D120" s="280"/>
      <c r="E120" s="280"/>
      <c r="F120" s="280"/>
    </row>
    <row r="121" spans="4:6" ht="15.75" customHeight="1" x14ac:dyDescent="0.2">
      <c r="D121" s="280"/>
      <c r="E121" s="280"/>
      <c r="F121" s="280"/>
    </row>
    <row r="122" spans="4:6" ht="15.75" customHeight="1" x14ac:dyDescent="0.2">
      <c r="D122" s="280"/>
      <c r="E122" s="280"/>
      <c r="F122" s="280"/>
    </row>
    <row r="123" spans="4:6" ht="15.75" customHeight="1" x14ac:dyDescent="0.2">
      <c r="D123" s="280"/>
      <c r="E123" s="280"/>
      <c r="F123" s="280"/>
    </row>
    <row r="124" spans="4:6" ht="15.75" customHeight="1" x14ac:dyDescent="0.2">
      <c r="D124" s="280"/>
      <c r="E124" s="280"/>
      <c r="F124" s="280"/>
    </row>
    <row r="125" spans="4:6" ht="15.75" customHeight="1" x14ac:dyDescent="0.2">
      <c r="D125" s="280"/>
      <c r="E125" s="280"/>
      <c r="F125" s="280"/>
    </row>
    <row r="126" spans="4:6" ht="15.75" customHeight="1" x14ac:dyDescent="0.2">
      <c r="D126" s="280"/>
      <c r="E126" s="280"/>
      <c r="F126" s="280"/>
    </row>
    <row r="127" spans="4:6" ht="15.75" customHeight="1" x14ac:dyDescent="0.2">
      <c r="D127" s="280"/>
      <c r="E127" s="280"/>
      <c r="F127" s="280"/>
    </row>
    <row r="128" spans="4:6" ht="15.75" customHeight="1" x14ac:dyDescent="0.2">
      <c r="D128" s="280"/>
      <c r="E128" s="280"/>
      <c r="F128" s="280"/>
    </row>
    <row r="129" spans="4:6" ht="15.75" customHeight="1" x14ac:dyDescent="0.2">
      <c r="D129" s="280"/>
      <c r="E129" s="280"/>
      <c r="F129" s="280"/>
    </row>
    <row r="130" spans="4:6" ht="15.75" customHeight="1" x14ac:dyDescent="0.2">
      <c r="D130" s="280"/>
      <c r="E130" s="280"/>
      <c r="F130" s="280"/>
    </row>
    <row r="131" spans="4:6" ht="15.75" customHeight="1" x14ac:dyDescent="0.2">
      <c r="D131" s="280"/>
      <c r="E131" s="280"/>
      <c r="F131" s="280"/>
    </row>
    <row r="132" spans="4:6" ht="15.75" customHeight="1" x14ac:dyDescent="0.2">
      <c r="D132" s="280"/>
      <c r="E132" s="280"/>
      <c r="F132" s="280"/>
    </row>
    <row r="133" spans="4:6" ht="15.75" customHeight="1" x14ac:dyDescent="0.2">
      <c r="D133" s="280"/>
      <c r="E133" s="280"/>
      <c r="F133" s="280"/>
    </row>
    <row r="134" spans="4:6" ht="15.75" customHeight="1" x14ac:dyDescent="0.2">
      <c r="D134" s="280"/>
      <c r="E134" s="280"/>
      <c r="F134" s="280"/>
    </row>
    <row r="135" spans="4:6" ht="15.75" customHeight="1" x14ac:dyDescent="0.2">
      <c r="D135" s="280"/>
      <c r="E135" s="280"/>
      <c r="F135" s="280"/>
    </row>
    <row r="136" spans="4:6" ht="15.75" customHeight="1" x14ac:dyDescent="0.2">
      <c r="D136" s="280"/>
      <c r="E136" s="280"/>
      <c r="F136" s="280"/>
    </row>
    <row r="137" spans="4:6" ht="15.75" customHeight="1" x14ac:dyDescent="0.2">
      <c r="D137" s="280"/>
      <c r="E137" s="280"/>
      <c r="F137" s="280"/>
    </row>
    <row r="138" spans="4:6" ht="15.75" customHeight="1" x14ac:dyDescent="0.2">
      <c r="D138" s="280"/>
      <c r="E138" s="280"/>
      <c r="F138" s="280"/>
    </row>
    <row r="139" spans="4:6" ht="15.75" customHeight="1" x14ac:dyDescent="0.2">
      <c r="D139" s="280"/>
      <c r="E139" s="280"/>
      <c r="F139" s="280"/>
    </row>
    <row r="140" spans="4:6" ht="15.75" customHeight="1" x14ac:dyDescent="0.2">
      <c r="D140" s="280"/>
      <c r="E140" s="280"/>
      <c r="F140" s="280"/>
    </row>
    <row r="141" spans="4:6" ht="15.75" customHeight="1" x14ac:dyDescent="0.2">
      <c r="D141" s="280"/>
      <c r="E141" s="280"/>
      <c r="F141" s="280"/>
    </row>
    <row r="142" spans="4:6" ht="15.75" customHeight="1" x14ac:dyDescent="0.2">
      <c r="D142" s="280"/>
      <c r="E142" s="280"/>
      <c r="F142" s="280"/>
    </row>
    <row r="143" spans="4:6" ht="15.75" customHeight="1" x14ac:dyDescent="0.2">
      <c r="D143" s="280"/>
      <c r="E143" s="280"/>
      <c r="F143" s="280"/>
    </row>
    <row r="144" spans="4:6" ht="15.75" customHeight="1" x14ac:dyDescent="0.2">
      <c r="D144" s="280"/>
      <c r="E144" s="280"/>
      <c r="F144" s="280"/>
    </row>
    <row r="145" spans="4:6" ht="15.75" customHeight="1" x14ac:dyDescent="0.2">
      <c r="D145" s="280"/>
      <c r="E145" s="280"/>
      <c r="F145" s="280"/>
    </row>
    <row r="146" spans="4:6" ht="15.75" customHeight="1" x14ac:dyDescent="0.2">
      <c r="D146" s="280"/>
      <c r="E146" s="280"/>
      <c r="F146" s="280"/>
    </row>
    <row r="147" spans="4:6" ht="15.75" customHeight="1" x14ac:dyDescent="0.2">
      <c r="D147" s="280"/>
      <c r="E147" s="280"/>
      <c r="F147" s="280"/>
    </row>
    <row r="148" spans="4:6" ht="15.75" customHeight="1" x14ac:dyDescent="0.2">
      <c r="D148" s="280"/>
      <c r="E148" s="280"/>
      <c r="F148" s="280"/>
    </row>
    <row r="149" spans="4:6" ht="15.75" customHeight="1" x14ac:dyDescent="0.2">
      <c r="D149" s="280"/>
      <c r="E149" s="280"/>
      <c r="F149" s="280"/>
    </row>
    <row r="150" spans="4:6" ht="15.75" customHeight="1" x14ac:dyDescent="0.2">
      <c r="D150" s="280"/>
      <c r="E150" s="280"/>
      <c r="F150" s="280"/>
    </row>
    <row r="151" spans="4:6" ht="15.75" customHeight="1" x14ac:dyDescent="0.2">
      <c r="D151" s="280"/>
      <c r="E151" s="280"/>
      <c r="F151" s="280"/>
    </row>
    <row r="152" spans="4:6" ht="15.75" customHeight="1" x14ac:dyDescent="0.2">
      <c r="D152" s="280"/>
      <c r="E152" s="280"/>
      <c r="F152" s="280"/>
    </row>
    <row r="153" spans="4:6" ht="15.75" customHeight="1" x14ac:dyDescent="0.2">
      <c r="D153" s="280"/>
      <c r="E153" s="280"/>
      <c r="F153" s="280"/>
    </row>
    <row r="154" spans="4:6" ht="15.75" customHeight="1" x14ac:dyDescent="0.2">
      <c r="D154" s="280"/>
      <c r="E154" s="280"/>
      <c r="F154" s="280"/>
    </row>
    <row r="155" spans="4:6" ht="15.75" customHeight="1" x14ac:dyDescent="0.2">
      <c r="D155" s="280"/>
      <c r="E155" s="280"/>
      <c r="F155" s="280"/>
    </row>
    <row r="156" spans="4:6" ht="15.75" customHeight="1" x14ac:dyDescent="0.2">
      <c r="D156" s="280"/>
      <c r="E156" s="280"/>
      <c r="F156" s="280"/>
    </row>
    <row r="157" spans="4:6" ht="15.75" customHeight="1" x14ac:dyDescent="0.2">
      <c r="D157" s="280"/>
      <c r="E157" s="280"/>
      <c r="F157" s="280"/>
    </row>
    <row r="158" spans="4:6" ht="15.75" customHeight="1" x14ac:dyDescent="0.2">
      <c r="D158" s="280"/>
      <c r="E158" s="280"/>
      <c r="F158" s="280"/>
    </row>
    <row r="159" spans="4:6" ht="15.75" customHeight="1" x14ac:dyDescent="0.2">
      <c r="D159" s="280"/>
      <c r="E159" s="280"/>
      <c r="F159" s="280"/>
    </row>
    <row r="160" spans="4:6" ht="15.75" customHeight="1" x14ac:dyDescent="0.2">
      <c r="D160" s="280"/>
      <c r="E160" s="280"/>
      <c r="F160" s="280"/>
    </row>
    <row r="161" spans="4:6" ht="15.75" customHeight="1" x14ac:dyDescent="0.2">
      <c r="D161" s="280"/>
      <c r="E161" s="280"/>
      <c r="F161" s="280"/>
    </row>
    <row r="162" spans="4:6" ht="15.75" customHeight="1" x14ac:dyDescent="0.2">
      <c r="D162" s="280"/>
      <c r="E162" s="280"/>
      <c r="F162" s="280"/>
    </row>
    <row r="163" spans="4:6" ht="15.75" customHeight="1" x14ac:dyDescent="0.2">
      <c r="D163" s="280"/>
      <c r="E163" s="280"/>
      <c r="F163" s="280"/>
    </row>
    <row r="164" spans="4:6" ht="15.75" customHeight="1" x14ac:dyDescent="0.2">
      <c r="D164" s="280"/>
      <c r="E164" s="280"/>
      <c r="F164" s="280"/>
    </row>
    <row r="165" spans="4:6" ht="15.75" customHeight="1" x14ac:dyDescent="0.2">
      <c r="D165" s="280"/>
      <c r="E165" s="280"/>
      <c r="F165" s="280"/>
    </row>
    <row r="166" spans="4:6" ht="15.75" customHeight="1" x14ac:dyDescent="0.2">
      <c r="D166" s="280"/>
      <c r="E166" s="280"/>
      <c r="F166" s="280"/>
    </row>
    <row r="167" spans="4:6" ht="15.75" customHeight="1" x14ac:dyDescent="0.2">
      <c r="D167" s="280"/>
      <c r="E167" s="280"/>
      <c r="F167" s="280"/>
    </row>
    <row r="168" spans="4:6" ht="15.75" customHeight="1" x14ac:dyDescent="0.2">
      <c r="D168" s="280"/>
      <c r="E168" s="280"/>
      <c r="F168" s="280"/>
    </row>
    <row r="169" spans="4:6" ht="15.75" customHeight="1" x14ac:dyDescent="0.2">
      <c r="D169" s="280"/>
      <c r="E169" s="280"/>
      <c r="F169" s="280"/>
    </row>
    <row r="170" spans="4:6" ht="15.75" customHeight="1" x14ac:dyDescent="0.2">
      <c r="D170" s="280"/>
      <c r="E170" s="280"/>
      <c r="F170" s="280"/>
    </row>
    <row r="171" spans="4:6" ht="15.75" customHeight="1" x14ac:dyDescent="0.2">
      <c r="D171" s="280"/>
      <c r="E171" s="280"/>
      <c r="F171" s="280"/>
    </row>
    <row r="172" spans="4:6" ht="15.75" customHeight="1" x14ac:dyDescent="0.2">
      <c r="D172" s="280"/>
      <c r="E172" s="280"/>
      <c r="F172" s="280"/>
    </row>
    <row r="173" spans="4:6" ht="15.75" customHeight="1" x14ac:dyDescent="0.2">
      <c r="D173" s="280"/>
      <c r="E173" s="280"/>
      <c r="F173" s="280"/>
    </row>
    <row r="174" spans="4:6" ht="15.75" customHeight="1" x14ac:dyDescent="0.2">
      <c r="D174" s="280"/>
      <c r="E174" s="280"/>
      <c r="F174" s="280"/>
    </row>
    <row r="175" spans="4:6" ht="15.75" customHeight="1" x14ac:dyDescent="0.2">
      <c r="D175" s="280"/>
      <c r="E175" s="280"/>
      <c r="F175" s="280"/>
    </row>
    <row r="176" spans="4:6" ht="15.75" customHeight="1" x14ac:dyDescent="0.2">
      <c r="D176" s="280"/>
      <c r="E176" s="280"/>
      <c r="F176" s="280"/>
    </row>
    <row r="177" spans="4:6" ht="15.75" customHeight="1" x14ac:dyDescent="0.2">
      <c r="D177" s="280"/>
      <c r="E177" s="280"/>
      <c r="F177" s="280"/>
    </row>
    <row r="178" spans="4:6" ht="15.75" customHeight="1" x14ac:dyDescent="0.2">
      <c r="D178" s="280"/>
      <c r="E178" s="280"/>
      <c r="F178" s="280"/>
    </row>
    <row r="179" spans="4:6" ht="15.75" customHeight="1" x14ac:dyDescent="0.2">
      <c r="D179" s="280"/>
      <c r="E179" s="280"/>
      <c r="F179" s="280"/>
    </row>
    <row r="180" spans="4:6" ht="15.75" customHeight="1" x14ac:dyDescent="0.2">
      <c r="D180" s="280"/>
      <c r="E180" s="280"/>
      <c r="F180" s="280"/>
    </row>
    <row r="181" spans="4:6" ht="15.75" customHeight="1" x14ac:dyDescent="0.2">
      <c r="D181" s="280"/>
      <c r="E181" s="280"/>
      <c r="F181" s="280"/>
    </row>
    <row r="182" spans="4:6" ht="15.75" customHeight="1" x14ac:dyDescent="0.2">
      <c r="D182" s="280"/>
      <c r="E182" s="280"/>
      <c r="F182" s="280"/>
    </row>
    <row r="183" spans="4:6" ht="15.75" customHeight="1" x14ac:dyDescent="0.2">
      <c r="D183" s="280"/>
      <c r="E183" s="280"/>
      <c r="F183" s="280"/>
    </row>
    <row r="184" spans="4:6" ht="15.75" customHeight="1" x14ac:dyDescent="0.2">
      <c r="D184" s="280"/>
      <c r="E184" s="280"/>
      <c r="F184" s="280"/>
    </row>
    <row r="185" spans="4:6" ht="15.75" customHeight="1" x14ac:dyDescent="0.2">
      <c r="D185" s="280"/>
      <c r="E185" s="280"/>
      <c r="F185" s="280"/>
    </row>
    <row r="186" spans="4:6" ht="15.75" customHeight="1" x14ac:dyDescent="0.2">
      <c r="D186" s="280"/>
      <c r="E186" s="280"/>
      <c r="F186" s="280"/>
    </row>
    <row r="187" spans="4:6" ht="15.75" customHeight="1" x14ac:dyDescent="0.2">
      <c r="D187" s="280"/>
      <c r="E187" s="280"/>
      <c r="F187" s="280"/>
    </row>
    <row r="188" spans="4:6" ht="15.75" customHeight="1" x14ac:dyDescent="0.2">
      <c r="D188" s="280"/>
      <c r="E188" s="280"/>
      <c r="F188" s="280"/>
    </row>
    <row r="189" spans="4:6" ht="15.75" customHeight="1" x14ac:dyDescent="0.2">
      <c r="D189" s="280"/>
      <c r="E189" s="280"/>
      <c r="F189" s="280"/>
    </row>
    <row r="190" spans="4:6" ht="15.75" customHeight="1" x14ac:dyDescent="0.2">
      <c r="D190" s="280"/>
      <c r="E190" s="280"/>
      <c r="F190" s="280"/>
    </row>
    <row r="191" spans="4:6" ht="15.75" customHeight="1" x14ac:dyDescent="0.2">
      <c r="D191" s="280"/>
      <c r="E191" s="280"/>
      <c r="F191" s="280"/>
    </row>
    <row r="192" spans="4:6" ht="15.75" customHeight="1" x14ac:dyDescent="0.2">
      <c r="D192" s="280"/>
      <c r="E192" s="280"/>
      <c r="F192" s="280"/>
    </row>
    <row r="193" spans="4:6" ht="15.75" customHeight="1" x14ac:dyDescent="0.2">
      <c r="D193" s="280"/>
      <c r="E193" s="280"/>
      <c r="F193" s="280"/>
    </row>
    <row r="194" spans="4:6" ht="15.75" customHeight="1" x14ac:dyDescent="0.2">
      <c r="D194" s="280"/>
      <c r="E194" s="280"/>
      <c r="F194" s="280"/>
    </row>
    <row r="195" spans="4:6" ht="15.75" customHeight="1" x14ac:dyDescent="0.2">
      <c r="D195" s="280"/>
      <c r="E195" s="280"/>
      <c r="F195" s="280"/>
    </row>
    <row r="196" spans="4:6" ht="15.75" customHeight="1" x14ac:dyDescent="0.2">
      <c r="D196" s="280"/>
      <c r="E196" s="280"/>
      <c r="F196" s="280"/>
    </row>
    <row r="197" spans="4:6" ht="15.75" customHeight="1" x14ac:dyDescent="0.2">
      <c r="D197" s="280"/>
      <c r="E197" s="280"/>
      <c r="F197" s="280"/>
    </row>
    <row r="198" spans="4:6" ht="15.75" customHeight="1" x14ac:dyDescent="0.2">
      <c r="D198" s="280"/>
      <c r="E198" s="280"/>
      <c r="F198" s="280"/>
    </row>
    <row r="199" spans="4:6" ht="15.75" customHeight="1" x14ac:dyDescent="0.2">
      <c r="D199" s="280"/>
      <c r="E199" s="280"/>
      <c r="F199" s="280"/>
    </row>
    <row r="200" spans="4:6" ht="15.75" customHeight="1" x14ac:dyDescent="0.2">
      <c r="D200" s="280"/>
      <c r="E200" s="280"/>
      <c r="F200" s="280"/>
    </row>
    <row r="201" spans="4:6" ht="15.75" customHeight="1" x14ac:dyDescent="0.2">
      <c r="D201" s="280"/>
      <c r="E201" s="280"/>
      <c r="F201" s="280"/>
    </row>
    <row r="202" spans="4:6" ht="15.75" customHeight="1" x14ac:dyDescent="0.2">
      <c r="D202" s="280"/>
      <c r="E202" s="280"/>
      <c r="F202" s="280"/>
    </row>
    <row r="203" spans="4:6" ht="15.75" customHeight="1" x14ac:dyDescent="0.2">
      <c r="D203" s="280"/>
      <c r="E203" s="280"/>
      <c r="F203" s="280"/>
    </row>
    <row r="204" spans="4:6" ht="15.75" customHeight="1" x14ac:dyDescent="0.2">
      <c r="D204" s="280"/>
      <c r="E204" s="280"/>
      <c r="F204" s="280"/>
    </row>
    <row r="205" spans="4:6" ht="15.75" customHeight="1" x14ac:dyDescent="0.2">
      <c r="D205" s="280"/>
      <c r="E205" s="280"/>
      <c r="F205" s="280"/>
    </row>
    <row r="206" spans="4:6" ht="15.75" customHeight="1" x14ac:dyDescent="0.2">
      <c r="D206" s="280"/>
      <c r="E206" s="280"/>
      <c r="F206" s="280"/>
    </row>
    <row r="207" spans="4:6" ht="15.75" customHeight="1" x14ac:dyDescent="0.2">
      <c r="D207" s="280"/>
      <c r="E207" s="280"/>
      <c r="F207" s="280"/>
    </row>
    <row r="208" spans="4:6" ht="15.75" customHeight="1" x14ac:dyDescent="0.2">
      <c r="D208" s="280"/>
      <c r="E208" s="280"/>
      <c r="F208" s="280"/>
    </row>
    <row r="209" spans="4:6" ht="15.75" customHeight="1" x14ac:dyDescent="0.2">
      <c r="D209" s="280"/>
      <c r="E209" s="280"/>
      <c r="F209" s="280"/>
    </row>
    <row r="210" spans="4:6" ht="15.75" customHeight="1" x14ac:dyDescent="0.2">
      <c r="D210" s="280"/>
      <c r="E210" s="280"/>
      <c r="F210" s="280"/>
    </row>
    <row r="211" spans="4:6" ht="15.75" customHeight="1" x14ac:dyDescent="0.2">
      <c r="D211" s="280"/>
      <c r="E211" s="280"/>
      <c r="F211" s="280"/>
    </row>
    <row r="212" spans="4:6" ht="15.75" customHeight="1" x14ac:dyDescent="0.2">
      <c r="D212" s="280"/>
      <c r="E212" s="280"/>
      <c r="F212" s="280"/>
    </row>
    <row r="213" spans="4:6" ht="15.75" customHeight="1" x14ac:dyDescent="0.2">
      <c r="D213" s="280"/>
      <c r="E213" s="280"/>
      <c r="F213" s="280"/>
    </row>
    <row r="214" spans="4:6" ht="15.75" customHeight="1" x14ac:dyDescent="0.2">
      <c r="D214" s="280"/>
      <c r="E214" s="280"/>
      <c r="F214" s="280"/>
    </row>
    <row r="215" spans="4:6" ht="15.75" customHeight="1" x14ac:dyDescent="0.2">
      <c r="D215" s="280"/>
      <c r="E215" s="280"/>
      <c r="F215" s="280"/>
    </row>
    <row r="216" spans="4:6" ht="15.75" customHeight="1" x14ac:dyDescent="0.2">
      <c r="D216" s="280"/>
      <c r="E216" s="280"/>
      <c r="F216" s="280"/>
    </row>
    <row r="217" spans="4:6" ht="15.75" customHeight="1" x14ac:dyDescent="0.2">
      <c r="D217" s="280"/>
      <c r="E217" s="280"/>
      <c r="F217" s="280"/>
    </row>
    <row r="218" spans="4:6" ht="15.75" customHeight="1" x14ac:dyDescent="0.2">
      <c r="D218" s="280"/>
      <c r="E218" s="280"/>
      <c r="F218" s="280"/>
    </row>
    <row r="219" spans="4:6" ht="15.75" customHeight="1" x14ac:dyDescent="0.2">
      <c r="D219" s="280"/>
      <c r="E219" s="280"/>
      <c r="F219" s="280"/>
    </row>
    <row r="220" spans="4:6" ht="15.75" customHeight="1" x14ac:dyDescent="0.2">
      <c r="D220" s="280"/>
      <c r="E220" s="280"/>
      <c r="F220" s="280"/>
    </row>
    <row r="221" spans="4:6" ht="15.75" customHeight="1" x14ac:dyDescent="0.2">
      <c r="D221" s="280"/>
      <c r="E221" s="280"/>
      <c r="F221" s="280"/>
    </row>
    <row r="222" spans="4:6" ht="15.75" customHeight="1" x14ac:dyDescent="0.2">
      <c r="D222" s="280"/>
      <c r="E222" s="280"/>
      <c r="F222" s="280"/>
    </row>
    <row r="223" spans="4:6" ht="15.75" customHeight="1" x14ac:dyDescent="0.2">
      <c r="D223" s="280"/>
      <c r="E223" s="280"/>
      <c r="F223" s="280"/>
    </row>
    <row r="224" spans="4:6" ht="15.75" customHeight="1" x14ac:dyDescent="0.2">
      <c r="D224" s="280"/>
      <c r="E224" s="280"/>
      <c r="F224" s="280"/>
    </row>
    <row r="225" spans="4:6" ht="15.75" customHeight="1" x14ac:dyDescent="0.2">
      <c r="D225" s="280"/>
      <c r="E225" s="280"/>
      <c r="F225" s="280"/>
    </row>
    <row r="226" spans="4:6" ht="15.75" customHeight="1" x14ac:dyDescent="0.2">
      <c r="D226" s="280"/>
      <c r="E226" s="280"/>
      <c r="F226" s="280"/>
    </row>
    <row r="227" spans="4:6" ht="15.75" customHeight="1" x14ac:dyDescent="0.2"/>
    <row r="228" spans="4:6" ht="15.75" customHeight="1" x14ac:dyDescent="0.2"/>
    <row r="229" spans="4:6" ht="15.75" customHeight="1" x14ac:dyDescent="0.2"/>
    <row r="230" spans="4:6" ht="15.75" customHeight="1" x14ac:dyDescent="0.2"/>
    <row r="231" spans="4:6" ht="15.75" customHeight="1" x14ac:dyDescent="0.2"/>
    <row r="232" spans="4:6" ht="15.75" customHeight="1" x14ac:dyDescent="0.2"/>
    <row r="233" spans="4:6" ht="15.75" customHeight="1" x14ac:dyDescent="0.2"/>
    <row r="234" spans="4:6" ht="15.75" customHeight="1" x14ac:dyDescent="0.2"/>
    <row r="235" spans="4:6" ht="15.75" customHeight="1" x14ac:dyDescent="0.2"/>
    <row r="236" spans="4:6" ht="15.75" customHeight="1" x14ac:dyDescent="0.2"/>
    <row r="237" spans="4:6" ht="15.75" customHeight="1" x14ac:dyDescent="0.2"/>
    <row r="238" spans="4:6" ht="15.75" customHeight="1" x14ac:dyDescent="0.2"/>
    <row r="239" spans="4:6" ht="15.75" customHeight="1" x14ac:dyDescent="0.2"/>
    <row r="240" spans="4: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customSheetViews>
    <customSheetView guid="{ECD2A0D4-963C-43E7-B317-E7EAB71AF0F2}" filter="1" showAutoFilter="1">
      <pageMargins left="0.7" right="0.7" top="0.75" bottom="0.75" header="0.3" footer="0.3"/>
      <autoFilter ref="A1:B1" xr:uid="{A18F8556-5233-3F45-8924-B74281123CC1}"/>
      <extLst>
        <ext uri="GoogleSheetsCustomDataVersion1">
          <go:sheetsCustomData xmlns:go="http://customooxmlschemas.google.com/" filterViewId="342620886"/>
        </ext>
      </extLst>
    </customSheetView>
  </customSheetViews>
  <mergeCells count="29">
    <mergeCell ref="G30:I30"/>
    <mergeCell ref="G31:I31"/>
    <mergeCell ref="G32:I32"/>
    <mergeCell ref="B34:N34"/>
    <mergeCell ref="G21:G24"/>
    <mergeCell ref="J21:N24"/>
    <mergeCell ref="G26:I27"/>
    <mergeCell ref="J26:J27"/>
    <mergeCell ref="K26:K27"/>
    <mergeCell ref="G28:I28"/>
    <mergeCell ref="G29:I29"/>
    <mergeCell ref="B14:B17"/>
    <mergeCell ref="D14:F14"/>
    <mergeCell ref="D15:F15"/>
    <mergeCell ref="D16:F16"/>
    <mergeCell ref="D17:F17"/>
    <mergeCell ref="D7:F7"/>
    <mergeCell ref="D9:F9"/>
    <mergeCell ref="D12:F12"/>
    <mergeCell ref="B13:S13"/>
    <mergeCell ref="C3:F3"/>
    <mergeCell ref="B4:B7"/>
    <mergeCell ref="D4:F4"/>
    <mergeCell ref="D5:F5"/>
    <mergeCell ref="D6:F6"/>
    <mergeCell ref="B8:S8"/>
    <mergeCell ref="B9:B12"/>
    <mergeCell ref="D10:F10"/>
    <mergeCell ref="D11:F1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1155CC"/>
    <pageSetUpPr fitToPage="1"/>
  </sheetPr>
  <dimension ref="A1:Z1000"/>
  <sheetViews>
    <sheetView workbookViewId="0"/>
  </sheetViews>
  <sheetFormatPr baseColWidth="10" defaultColWidth="14.5" defaultRowHeight="15" customHeight="1" x14ac:dyDescent="0.2"/>
  <cols>
    <col min="1" max="1" width="7.1640625" customWidth="1"/>
    <col min="2" max="2" width="6.6640625" customWidth="1"/>
    <col min="3" max="3" width="1.83203125" customWidth="1"/>
    <col min="4" max="4" width="16.5" customWidth="1"/>
    <col min="5" max="5" width="1.83203125" customWidth="1"/>
    <col min="6" max="8" width="9.83203125" customWidth="1"/>
    <col min="9" max="9" width="1.83203125" customWidth="1"/>
    <col min="10" max="11" width="11" customWidth="1"/>
    <col min="12" max="13" width="9.83203125" customWidth="1"/>
    <col min="14" max="14" width="1.83203125" customWidth="1"/>
    <col min="15" max="15" width="9.83203125" customWidth="1"/>
    <col min="16" max="16" width="1.83203125" customWidth="1"/>
    <col min="17" max="19" width="9.83203125" customWidth="1"/>
    <col min="20" max="20" width="11" customWidth="1"/>
    <col min="21" max="21" width="1.6640625" customWidth="1"/>
    <col min="22" max="22" width="11" customWidth="1"/>
    <col min="23" max="23" width="14.5" customWidth="1"/>
    <col min="24" max="24" width="22.1640625" customWidth="1"/>
    <col min="25" max="25" width="27.83203125" customWidth="1"/>
    <col min="26" max="26" width="2.33203125" customWidth="1"/>
  </cols>
  <sheetData>
    <row r="1" spans="1:26" ht="34.5" customHeight="1" x14ac:dyDescent="0.2">
      <c r="A1" s="1601" t="s">
        <v>203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8"/>
      <c r="X1" s="1598"/>
      <c r="Y1" s="1598"/>
      <c r="Z1" s="1599"/>
    </row>
    <row r="2" spans="1:26" ht="27.75" customHeight="1" x14ac:dyDescent="0.2">
      <c r="A2" s="1606" t="s">
        <v>204</v>
      </c>
      <c r="B2" s="1607"/>
      <c r="C2" s="1607"/>
      <c r="D2" s="1607"/>
      <c r="E2" s="1607"/>
      <c r="F2" s="1607"/>
      <c r="G2" s="1607"/>
      <c r="H2" s="1608"/>
      <c r="I2" s="1602" t="s">
        <v>205</v>
      </c>
      <c r="J2" s="1598"/>
      <c r="K2" s="1598"/>
      <c r="L2" s="1598"/>
      <c r="M2" s="1598"/>
      <c r="N2" s="1598"/>
      <c r="O2" s="1599"/>
      <c r="P2" s="1603" t="s">
        <v>206</v>
      </c>
      <c r="Q2" s="1598"/>
      <c r="R2" s="1598"/>
      <c r="S2" s="1598"/>
      <c r="T2" s="1598"/>
      <c r="U2" s="1598"/>
      <c r="V2" s="1598"/>
      <c r="W2" s="1604" t="s">
        <v>207</v>
      </c>
      <c r="X2" s="1598"/>
      <c r="Y2" s="1599"/>
      <c r="Z2" s="303"/>
    </row>
    <row r="3" spans="1:26" ht="27" customHeight="1" x14ac:dyDescent="0.2">
      <c r="A3" s="1609"/>
      <c r="B3" s="1610"/>
      <c r="C3" s="1610"/>
      <c r="D3" s="1610"/>
      <c r="E3" s="1610"/>
      <c r="F3" s="1610"/>
      <c r="G3" s="1610"/>
      <c r="H3" s="1596"/>
      <c r="I3" s="1602" t="s">
        <v>208</v>
      </c>
      <c r="J3" s="1598"/>
      <c r="K3" s="1598"/>
      <c r="L3" s="1598"/>
      <c r="M3" s="1598"/>
      <c r="N3" s="1598"/>
      <c r="O3" s="1599"/>
      <c r="P3" s="1605" t="s">
        <v>209</v>
      </c>
      <c r="Q3" s="1558"/>
      <c r="R3" s="1558"/>
      <c r="S3" s="1558"/>
      <c r="T3" s="1558"/>
      <c r="U3" s="1558"/>
      <c r="V3" s="1558"/>
      <c r="W3" s="1604" t="s">
        <v>210</v>
      </c>
      <c r="X3" s="1598"/>
      <c r="Y3" s="1599"/>
      <c r="Z3" s="303"/>
    </row>
    <row r="4" spans="1:26" ht="18" customHeight="1" x14ac:dyDescent="0.2">
      <c r="A4" s="1627" t="s">
        <v>14</v>
      </c>
      <c r="B4" s="1611" t="s">
        <v>211</v>
      </c>
      <c r="C4" s="1611"/>
      <c r="D4" s="1611" t="s">
        <v>212</v>
      </c>
      <c r="E4" s="1611"/>
      <c r="F4" s="1613" t="s">
        <v>213</v>
      </c>
      <c r="G4" s="1613" t="s">
        <v>214</v>
      </c>
      <c r="H4" s="1613" t="s">
        <v>215</v>
      </c>
      <c r="I4" s="1613"/>
      <c r="J4" s="1614" t="s">
        <v>216</v>
      </c>
      <c r="K4" s="1598"/>
      <c r="L4" s="1598"/>
      <c r="M4" s="1599"/>
      <c r="N4" s="1613"/>
      <c r="O4" s="1613" t="s">
        <v>217</v>
      </c>
      <c r="P4" s="1613"/>
      <c r="Q4" s="1614" t="s">
        <v>16</v>
      </c>
      <c r="R4" s="1598"/>
      <c r="S4" s="1598"/>
      <c r="T4" s="1599"/>
      <c r="U4" s="1613"/>
      <c r="V4" s="1614" t="s">
        <v>218</v>
      </c>
      <c r="W4" s="1598"/>
      <c r="X4" s="1598"/>
      <c r="Y4" s="1599"/>
      <c r="Z4" s="1595"/>
    </row>
    <row r="5" spans="1:26" ht="40.5" customHeight="1" x14ac:dyDescent="0.2">
      <c r="A5" s="1616"/>
      <c r="B5" s="1596"/>
      <c r="C5" s="1596"/>
      <c r="D5" s="1596"/>
      <c r="E5" s="1596"/>
      <c r="F5" s="1596"/>
      <c r="G5" s="1596"/>
      <c r="H5" s="1596"/>
      <c r="I5" s="1596"/>
      <c r="J5" s="305" t="s">
        <v>219</v>
      </c>
      <c r="K5" s="306" t="s">
        <v>220</v>
      </c>
      <c r="L5" s="305" t="s">
        <v>221</v>
      </c>
      <c r="M5" s="305" t="s">
        <v>222</v>
      </c>
      <c r="N5" s="1596"/>
      <c r="O5" s="1596"/>
      <c r="P5" s="1596"/>
      <c r="Q5" s="305" t="s">
        <v>222</v>
      </c>
      <c r="R5" s="306" t="s">
        <v>220</v>
      </c>
      <c r="S5" s="305" t="s">
        <v>221</v>
      </c>
      <c r="T5" s="306" t="s">
        <v>219</v>
      </c>
      <c r="U5" s="1596"/>
      <c r="V5" s="305" t="s">
        <v>223</v>
      </c>
      <c r="W5" s="306" t="s">
        <v>224</v>
      </c>
      <c r="X5" s="306" t="s">
        <v>225</v>
      </c>
      <c r="Y5" s="306" t="s">
        <v>226</v>
      </c>
      <c r="Z5" s="1596"/>
    </row>
    <row r="6" spans="1:26" ht="55.5" customHeight="1" x14ac:dyDescent="0.2">
      <c r="A6" s="307">
        <v>45084</v>
      </c>
      <c r="B6" s="308"/>
      <c r="C6" s="309"/>
      <c r="D6" s="310" t="s">
        <v>227</v>
      </c>
      <c r="E6" s="309"/>
      <c r="F6" s="308"/>
      <c r="G6" s="311"/>
      <c r="H6" s="312"/>
      <c r="I6" s="309"/>
      <c r="J6" s="313">
        <v>0.70833333333333337</v>
      </c>
      <c r="K6" s="314"/>
      <c r="L6" s="315"/>
      <c r="M6" s="316" t="s">
        <v>53</v>
      </c>
      <c r="N6" s="309"/>
      <c r="O6" s="317" t="s">
        <v>53</v>
      </c>
      <c r="P6" s="309"/>
      <c r="Q6" s="316" t="s">
        <v>53</v>
      </c>
      <c r="R6" s="316" t="s">
        <v>53</v>
      </c>
      <c r="S6" s="316" t="s">
        <v>53</v>
      </c>
      <c r="T6" s="314">
        <v>0.91666666666666663</v>
      </c>
      <c r="U6" s="318"/>
      <c r="V6" s="319" t="s">
        <v>228</v>
      </c>
      <c r="W6" s="320"/>
      <c r="X6" s="320" t="s">
        <v>229</v>
      </c>
      <c r="Y6" s="321" t="s">
        <v>230</v>
      </c>
      <c r="Z6" s="322"/>
    </row>
    <row r="7" spans="1:26" ht="21" customHeight="1" x14ac:dyDescent="0.2">
      <c r="A7" s="1622"/>
      <c r="B7" s="1598"/>
      <c r="C7" s="1598"/>
      <c r="D7" s="1598"/>
      <c r="E7" s="1598"/>
      <c r="F7" s="1598"/>
      <c r="G7" s="1598"/>
      <c r="H7" s="1598"/>
      <c r="I7" s="1598"/>
      <c r="J7" s="1598"/>
      <c r="K7" s="1598"/>
      <c r="L7" s="1598"/>
      <c r="M7" s="1598"/>
      <c r="N7" s="1598"/>
      <c r="O7" s="1598"/>
      <c r="P7" s="1598"/>
      <c r="Q7" s="1598"/>
      <c r="R7" s="1598"/>
      <c r="S7" s="1598"/>
      <c r="T7" s="1598"/>
      <c r="U7" s="1598"/>
      <c r="V7" s="1598"/>
      <c r="W7" s="1598"/>
      <c r="X7" s="1598"/>
      <c r="Y7" s="1599"/>
      <c r="Z7" s="322"/>
    </row>
    <row r="8" spans="1:26" ht="44.25" customHeight="1" x14ac:dyDescent="0.2">
      <c r="A8" s="1626">
        <v>45085</v>
      </c>
      <c r="B8" s="308"/>
      <c r="C8" s="309"/>
      <c r="D8" s="310" t="s">
        <v>227</v>
      </c>
      <c r="E8" s="309"/>
      <c r="F8" s="308"/>
      <c r="G8" s="311"/>
      <c r="H8" s="312"/>
      <c r="I8" s="309"/>
      <c r="J8" s="313">
        <v>0.25</v>
      </c>
      <c r="K8" s="314"/>
      <c r="L8" s="315"/>
      <c r="M8" s="316" t="s">
        <v>53</v>
      </c>
      <c r="N8" s="309"/>
      <c r="O8" s="317" t="s">
        <v>53</v>
      </c>
      <c r="P8" s="309"/>
      <c r="Q8" s="316" t="s">
        <v>53</v>
      </c>
      <c r="R8" s="316" t="s">
        <v>53</v>
      </c>
      <c r="S8" s="316" t="s">
        <v>53</v>
      </c>
      <c r="T8" s="314">
        <v>0.5</v>
      </c>
      <c r="U8" s="318"/>
      <c r="V8" s="319" t="s">
        <v>231</v>
      </c>
      <c r="W8" s="320"/>
      <c r="X8" s="320" t="s">
        <v>229</v>
      </c>
      <c r="Y8" s="321" t="s">
        <v>232</v>
      </c>
      <c r="Z8" s="322"/>
    </row>
    <row r="9" spans="1:26" ht="44.25" customHeight="1" x14ac:dyDescent="0.2">
      <c r="A9" s="1619"/>
      <c r="B9" s="323"/>
      <c r="C9" s="324"/>
      <c r="D9" s="325" t="e">
        <v>#REF!</v>
      </c>
      <c r="E9" s="324"/>
      <c r="F9" s="323"/>
      <c r="G9" s="326"/>
      <c r="H9" s="327"/>
      <c r="I9" s="324"/>
      <c r="J9" s="328"/>
      <c r="K9" s="329" t="s">
        <v>53</v>
      </c>
      <c r="L9" s="330" t="s">
        <v>53</v>
      </c>
      <c r="M9" s="330" t="s">
        <v>53</v>
      </c>
      <c r="N9" s="324"/>
      <c r="O9" s="331" t="s">
        <v>53</v>
      </c>
      <c r="P9" s="324"/>
      <c r="Q9" s="330" t="s">
        <v>53</v>
      </c>
      <c r="R9" s="330" t="s">
        <v>53</v>
      </c>
      <c r="S9" s="330" t="s">
        <v>53</v>
      </c>
      <c r="T9" s="332">
        <v>0.59375</v>
      </c>
      <c r="U9" s="333"/>
      <c r="V9" s="334" t="s">
        <v>233</v>
      </c>
      <c r="W9" s="335" t="s">
        <v>234</v>
      </c>
      <c r="X9" s="335" t="s">
        <v>235</v>
      </c>
      <c r="Y9" s="336" t="s">
        <v>236</v>
      </c>
      <c r="Z9" s="322"/>
    </row>
    <row r="10" spans="1:26" ht="34.5" customHeight="1" x14ac:dyDescent="0.2">
      <c r="A10" s="1619"/>
      <c r="B10" s="323"/>
      <c r="C10" s="324"/>
      <c r="D10" s="325" t="e">
        <v>#REF!</v>
      </c>
      <c r="E10" s="324"/>
      <c r="F10" s="323"/>
      <c r="G10" s="323"/>
      <c r="H10" s="337"/>
      <c r="I10" s="324"/>
      <c r="J10" s="328" t="e">
        <v>#REF!</v>
      </c>
      <c r="K10" s="338" t="e">
        <v>#REF!</v>
      </c>
      <c r="L10" s="339" t="e">
        <v>#REF!</v>
      </c>
      <c r="M10" s="339">
        <f>'Horaire cyclistes'!L6</f>
        <v>0.42222222222222222</v>
      </c>
      <c r="N10" s="324"/>
      <c r="O10" s="340">
        <f>'Horaire cyclistes'!M6</f>
        <v>3.125E-2</v>
      </c>
      <c r="P10" s="324"/>
      <c r="Q10" s="341">
        <f>'Horaire cyclistes'!F7</f>
        <v>118.6</v>
      </c>
      <c r="R10" s="341" t="e">
        <v>#REF!</v>
      </c>
      <c r="S10" s="341" t="e">
        <v>#REF!</v>
      </c>
      <c r="T10" s="332">
        <v>0.94791666666666663</v>
      </c>
      <c r="U10" s="333"/>
      <c r="V10" s="342" t="s">
        <v>228</v>
      </c>
      <c r="W10" s="343" t="s">
        <v>237</v>
      </c>
      <c r="X10" s="343" t="s">
        <v>237</v>
      </c>
      <c r="Y10" s="344" t="s">
        <v>238</v>
      </c>
      <c r="Z10" s="322"/>
    </row>
    <row r="11" spans="1:26" ht="34.5" customHeight="1" x14ac:dyDescent="0.2">
      <c r="A11" s="1616"/>
      <c r="B11" s="345" t="e">
        <v>#REF!</v>
      </c>
      <c r="C11" s="346"/>
      <c r="D11" s="325" t="e">
        <v>#REF!</v>
      </c>
      <c r="E11" s="346"/>
      <c r="F11" s="347">
        <v>183</v>
      </c>
      <c r="G11" s="347" t="s">
        <v>239</v>
      </c>
      <c r="H11" s="337">
        <v>7.2916666666666671E-2</v>
      </c>
      <c r="I11" s="346"/>
      <c r="J11" s="348">
        <f>T10+H11</f>
        <v>1.0208333333333333</v>
      </c>
      <c r="K11" s="349" t="e">
        <v>#REF!</v>
      </c>
      <c r="L11" s="337" t="e">
        <v>#REF!</v>
      </c>
      <c r="M11" s="337">
        <f>'Horaire cyclistes'!L8</f>
        <v>0.82777777777777772</v>
      </c>
      <c r="N11" s="346"/>
      <c r="O11" s="350">
        <f>'Horaire cyclistes'!M8</f>
        <v>2.0833333333333332E-2</v>
      </c>
      <c r="P11" s="346"/>
      <c r="Q11" s="1597"/>
      <c r="R11" s="1598"/>
      <c r="S11" s="1598"/>
      <c r="T11" s="1599"/>
      <c r="U11" s="351"/>
      <c r="V11" s="1600"/>
      <c r="W11" s="1598"/>
      <c r="X11" s="1598"/>
      <c r="Y11" s="1599"/>
      <c r="Z11" s="322"/>
    </row>
    <row r="12" spans="1:26" ht="21" customHeight="1" x14ac:dyDescent="0.2">
      <c r="A12" s="1622" t="s">
        <v>240</v>
      </c>
      <c r="B12" s="1598"/>
      <c r="C12" s="1598"/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1598"/>
      <c r="T12" s="1598"/>
      <c r="U12" s="1598"/>
      <c r="V12" s="1598"/>
      <c r="W12" s="1598"/>
      <c r="X12" s="1598"/>
      <c r="Y12" s="1599"/>
      <c r="Z12" s="322"/>
    </row>
    <row r="13" spans="1:26" ht="45.75" customHeight="1" x14ac:dyDescent="0.2">
      <c r="A13" s="1626">
        <v>45086</v>
      </c>
      <c r="B13" s="345" t="e">
        <v>#REF!</v>
      </c>
      <c r="C13" s="1618"/>
      <c r="D13" s="325" t="e">
        <v>#REF!</v>
      </c>
      <c r="E13" s="1618"/>
      <c r="F13" s="1597"/>
      <c r="G13" s="1598"/>
      <c r="H13" s="1599"/>
      <c r="I13" s="1625"/>
      <c r="J13" s="1597"/>
      <c r="K13" s="1598"/>
      <c r="L13" s="1598"/>
      <c r="M13" s="1599"/>
      <c r="N13" s="1623"/>
      <c r="O13" s="352"/>
      <c r="P13" s="1623"/>
      <c r="Q13" s="337">
        <f>'Horaire cyclistes'!F10</f>
        <v>0</v>
      </c>
      <c r="R13" s="353" t="e">
        <v>#REF!</v>
      </c>
      <c r="S13" s="353" t="e">
        <v>#REF!</v>
      </c>
      <c r="T13" s="348" t="e">
        <v>#REF!</v>
      </c>
      <c r="U13" s="1630"/>
      <c r="V13" s="354" t="s">
        <v>231</v>
      </c>
      <c r="W13" s="355" t="s">
        <v>241</v>
      </c>
      <c r="X13" s="356" t="s">
        <v>242</v>
      </c>
      <c r="Y13" s="357" t="s">
        <v>243</v>
      </c>
      <c r="Z13" s="1612"/>
    </row>
    <row r="14" spans="1:26" ht="27.75" customHeight="1" x14ac:dyDescent="0.2">
      <c r="A14" s="1619"/>
      <c r="B14" s="1620" t="e">
        <v>#REF!</v>
      </c>
      <c r="C14" s="1619"/>
      <c r="D14" s="1621" t="e">
        <v>#REF!</v>
      </c>
      <c r="E14" s="1619"/>
      <c r="F14" s="1615">
        <v>98</v>
      </c>
      <c r="G14" s="1615" t="s">
        <v>239</v>
      </c>
      <c r="H14" s="1617">
        <v>4.791666666666667E-2</v>
      </c>
      <c r="I14" s="1619"/>
      <c r="J14" s="1632" t="e">
        <f>T13+H14</f>
        <v>#REF!</v>
      </c>
      <c r="K14" s="1633" t="e">
        <v>#REF!</v>
      </c>
      <c r="L14" s="1617" t="e">
        <v>#REF!</v>
      </c>
      <c r="M14" s="337">
        <f>'Horaire cyclistes'!L11</f>
        <v>1.1881944444444441</v>
      </c>
      <c r="N14" s="1619"/>
      <c r="O14" s="337">
        <f>'Horaire cyclistes'!M11</f>
        <v>-0.85486111111111085</v>
      </c>
      <c r="P14" s="1619"/>
      <c r="Q14" s="337" t="s">
        <v>1021</v>
      </c>
      <c r="R14" s="1624" t="e">
        <v>#REF!</v>
      </c>
      <c r="S14" s="1624" t="e">
        <v>#REF!</v>
      </c>
      <c r="T14" s="1625" t="e">
        <v>#REF!</v>
      </c>
      <c r="U14" s="1619"/>
      <c r="V14" s="354" t="s">
        <v>233</v>
      </c>
      <c r="W14" s="355" t="s">
        <v>244</v>
      </c>
      <c r="X14" s="356" t="s">
        <v>245</v>
      </c>
      <c r="Y14" s="357" t="s">
        <v>246</v>
      </c>
      <c r="Z14" s="1558"/>
    </row>
    <row r="15" spans="1:26" ht="27.75" customHeight="1" x14ac:dyDescent="0.2">
      <c r="A15" s="1619"/>
      <c r="B15" s="1616"/>
      <c r="C15" s="1619"/>
      <c r="D15" s="1616"/>
      <c r="E15" s="1619"/>
      <c r="F15" s="1616"/>
      <c r="G15" s="1616"/>
      <c r="H15" s="1616"/>
      <c r="I15" s="1619"/>
      <c r="J15" s="1616"/>
      <c r="K15" s="1616"/>
      <c r="L15" s="1616"/>
      <c r="M15" s="337">
        <f>'Horaire cyclistes'!L13</f>
        <v>0.86874999999999991</v>
      </c>
      <c r="N15" s="1619"/>
      <c r="O15" s="337">
        <f>'Horaire cyclistes'!M13</f>
        <v>2.013888888888889E-2</v>
      </c>
      <c r="P15" s="1619"/>
      <c r="Q15" s="337" t="s">
        <v>1021</v>
      </c>
      <c r="R15" s="1616"/>
      <c r="S15" s="1616"/>
      <c r="T15" s="1616"/>
      <c r="U15" s="1619"/>
      <c r="V15" s="354" t="s">
        <v>228</v>
      </c>
      <c r="W15" s="355" t="s">
        <v>247</v>
      </c>
      <c r="X15" s="356" t="s">
        <v>245</v>
      </c>
      <c r="Y15" s="357" t="s">
        <v>246</v>
      </c>
      <c r="Z15" s="1558"/>
    </row>
    <row r="16" spans="1:26" ht="29.25" customHeight="1" x14ac:dyDescent="0.2">
      <c r="A16" s="1616"/>
      <c r="B16" s="345" t="e">
        <v>#REF!</v>
      </c>
      <c r="C16" s="1616"/>
      <c r="D16" s="359" t="e">
        <v>#REF!</v>
      </c>
      <c r="E16" s="1616"/>
      <c r="F16" s="347">
        <v>170</v>
      </c>
      <c r="G16" s="347" t="s">
        <v>239</v>
      </c>
      <c r="H16" s="360">
        <v>7.4999999999999997E-2</v>
      </c>
      <c r="I16" s="1616"/>
      <c r="J16" s="361" t="e">
        <f>T14+H16</f>
        <v>#REF!</v>
      </c>
      <c r="K16" s="1600"/>
      <c r="L16" s="1598"/>
      <c r="M16" s="1599"/>
      <c r="N16" s="1616"/>
      <c r="O16" s="362"/>
      <c r="P16" s="1616"/>
      <c r="Q16" s="1600"/>
      <c r="R16" s="1598"/>
      <c r="S16" s="1599"/>
      <c r="T16" s="363">
        <v>0.40625</v>
      </c>
      <c r="U16" s="1616"/>
      <c r="V16" s="1600"/>
      <c r="W16" s="1598"/>
      <c r="X16" s="1598"/>
      <c r="Y16" s="1599"/>
      <c r="Z16" s="322"/>
    </row>
    <row r="17" spans="1:26" ht="23.25" customHeight="1" x14ac:dyDescent="0.2">
      <c r="A17" s="1622" t="s">
        <v>248</v>
      </c>
      <c r="B17" s="1598"/>
      <c r="C17" s="1598"/>
      <c r="D17" s="1598"/>
      <c r="E17" s="1598"/>
      <c r="F17" s="1598"/>
      <c r="G17" s="1598"/>
      <c r="H17" s="1598"/>
      <c r="I17" s="1598"/>
      <c r="J17" s="1598"/>
      <c r="K17" s="1598"/>
      <c r="L17" s="1598"/>
      <c r="M17" s="1598"/>
      <c r="N17" s="1598"/>
      <c r="O17" s="1598"/>
      <c r="P17" s="1598"/>
      <c r="Q17" s="1598"/>
      <c r="R17" s="1598"/>
      <c r="S17" s="1598"/>
      <c r="T17" s="1598"/>
      <c r="U17" s="1598"/>
      <c r="V17" s="1598"/>
      <c r="W17" s="1598"/>
      <c r="X17" s="1598"/>
      <c r="Y17" s="1599"/>
      <c r="Z17" s="1612"/>
    </row>
    <row r="18" spans="1:26" ht="117" x14ac:dyDescent="0.2">
      <c r="A18" s="1626">
        <v>45087</v>
      </c>
      <c r="B18" s="1620" t="e">
        <v>#REF!</v>
      </c>
      <c r="C18" s="1629"/>
      <c r="D18" s="1621" t="e">
        <v>#REF!</v>
      </c>
      <c r="E18" s="1629"/>
      <c r="F18" s="1634"/>
      <c r="G18" s="1607"/>
      <c r="H18" s="1608"/>
      <c r="I18" s="1631"/>
      <c r="J18" s="1632" t="e">
        <v>#REF!</v>
      </c>
      <c r="K18" s="1635" t="e">
        <v>#REF!</v>
      </c>
      <c r="L18" s="1617" t="e">
        <v>#REF!</v>
      </c>
      <c r="M18" s="1617">
        <f>'Horaire cyclistes'!L18</f>
        <v>1.622222222222222</v>
      </c>
      <c r="N18" s="1623"/>
      <c r="O18" s="1617">
        <f>'Horaire cyclistes'!M18</f>
        <v>4.6527777777777779E-2</v>
      </c>
      <c r="P18" s="1623"/>
      <c r="Q18" s="1617">
        <f>'Horaire cyclistes'!F19</f>
        <v>20.7</v>
      </c>
      <c r="R18" s="1617" t="e">
        <v>#REF!</v>
      </c>
      <c r="S18" s="1617" t="e">
        <v>#REF!</v>
      </c>
      <c r="T18" s="1625" t="e">
        <v>#REF!</v>
      </c>
      <c r="U18" s="1630"/>
      <c r="V18" s="354" t="s">
        <v>231</v>
      </c>
      <c r="W18" s="355" t="s">
        <v>249</v>
      </c>
      <c r="X18" s="356" t="s">
        <v>250</v>
      </c>
      <c r="Y18" s="357" t="s">
        <v>251</v>
      </c>
      <c r="Z18" s="1558"/>
    </row>
    <row r="19" spans="1:26" ht="19.5" customHeight="1" x14ac:dyDescent="0.2">
      <c r="A19" s="1619"/>
      <c r="B19" s="1616"/>
      <c r="C19" s="1619"/>
      <c r="D19" s="1616"/>
      <c r="E19" s="1619"/>
      <c r="F19" s="1609"/>
      <c r="G19" s="1610"/>
      <c r="H19" s="1596"/>
      <c r="I19" s="1619"/>
      <c r="J19" s="1616"/>
      <c r="K19" s="1616"/>
      <c r="L19" s="1616"/>
      <c r="M19" s="1616"/>
      <c r="N19" s="1619"/>
      <c r="O19" s="1616"/>
      <c r="P19" s="1619"/>
      <c r="Q19" s="1616"/>
      <c r="R19" s="1616"/>
      <c r="S19" s="1616"/>
      <c r="T19" s="1616"/>
      <c r="U19" s="1619"/>
      <c r="V19" s="354" t="s">
        <v>233</v>
      </c>
      <c r="W19" s="355" t="s">
        <v>252</v>
      </c>
      <c r="X19" s="356" t="s">
        <v>250</v>
      </c>
      <c r="Y19" s="357" t="s">
        <v>246</v>
      </c>
      <c r="Z19" s="1558"/>
    </row>
    <row r="20" spans="1:26" ht="65" x14ac:dyDescent="0.2">
      <c r="A20" s="1616"/>
      <c r="B20" s="358" t="e">
        <v>#REF!</v>
      </c>
      <c r="C20" s="1616"/>
      <c r="D20" s="325" t="e">
        <v>#REF!</v>
      </c>
      <c r="E20" s="1616"/>
      <c r="F20" s="347">
        <v>121</v>
      </c>
      <c r="G20" s="347" t="s">
        <v>239</v>
      </c>
      <c r="H20" s="364">
        <v>5.5555555555555552E-2</v>
      </c>
      <c r="I20" s="1616"/>
      <c r="J20" s="348" t="e">
        <f>T18+H20+TIME(1,0,0)</f>
        <v>#REF!</v>
      </c>
      <c r="K20" s="365" t="e">
        <v>#REF!</v>
      </c>
      <c r="L20" s="364" t="e">
        <v>#REF!</v>
      </c>
      <c r="M20" s="364">
        <f>'Horaire cyclistes'!L20</f>
        <v>0</v>
      </c>
      <c r="N20" s="1616"/>
      <c r="O20" s="366">
        <f>'Horaire cyclistes'!M20</f>
        <v>0</v>
      </c>
      <c r="P20" s="1616"/>
      <c r="Q20" s="366" t="e">
        <f>#REF!</f>
        <v>#REF!</v>
      </c>
      <c r="R20" s="366" t="e">
        <v>#REF!</v>
      </c>
      <c r="S20" s="366" t="e">
        <v>#REF!</v>
      </c>
      <c r="T20" s="363" t="e">
        <v>#REF!</v>
      </c>
      <c r="U20" s="1616"/>
      <c r="V20" s="354" t="s">
        <v>228</v>
      </c>
      <c r="W20" s="355" t="s">
        <v>253</v>
      </c>
      <c r="X20" s="356" t="s">
        <v>250</v>
      </c>
      <c r="Y20" s="357" t="s">
        <v>254</v>
      </c>
      <c r="Z20" s="1558"/>
    </row>
    <row r="21" spans="1:26" ht="37.5" customHeight="1" x14ac:dyDescent="0.2">
      <c r="A21" s="307"/>
      <c r="B21" s="358" t="e">
        <v>#REF!</v>
      </c>
      <c r="C21" s="367"/>
      <c r="D21" s="368" t="e">
        <v>#REF!</v>
      </c>
      <c r="E21" s="367"/>
      <c r="F21" s="347">
        <v>108</v>
      </c>
      <c r="G21" s="347" t="s">
        <v>239</v>
      </c>
      <c r="H21" s="364">
        <v>5.2083333333333336E-2</v>
      </c>
      <c r="I21" s="369"/>
      <c r="J21" s="363" t="e">
        <f>T20+H21</f>
        <v>#REF!</v>
      </c>
      <c r="K21" s="1600"/>
      <c r="L21" s="1598"/>
      <c r="M21" s="1599"/>
      <c r="N21" s="370"/>
      <c r="O21" s="362"/>
      <c r="P21" s="370"/>
      <c r="Q21" s="1600"/>
      <c r="R21" s="1598"/>
      <c r="S21" s="1599"/>
      <c r="T21" s="363"/>
      <c r="U21" s="371"/>
      <c r="V21" s="1600"/>
      <c r="W21" s="1598"/>
      <c r="X21" s="1598"/>
      <c r="Y21" s="1599"/>
      <c r="Z21" s="322"/>
    </row>
    <row r="22" spans="1:26" ht="23.25" customHeight="1" x14ac:dyDescent="0.2">
      <c r="A22" s="1622" t="s">
        <v>255</v>
      </c>
      <c r="B22" s="1598"/>
      <c r="C22" s="1598"/>
      <c r="D22" s="1598"/>
      <c r="E22" s="1598"/>
      <c r="F22" s="1598"/>
      <c r="G22" s="1598"/>
      <c r="H22" s="1598"/>
      <c r="I22" s="1598"/>
      <c r="J22" s="1598"/>
      <c r="K22" s="1598"/>
      <c r="L22" s="1598"/>
      <c r="M22" s="1598"/>
      <c r="N22" s="1598"/>
      <c r="O22" s="1598"/>
      <c r="P22" s="1598"/>
      <c r="Q22" s="1598"/>
      <c r="R22" s="1598"/>
      <c r="S22" s="1598"/>
      <c r="T22" s="1598"/>
      <c r="U22" s="1598"/>
      <c r="V22" s="1598"/>
      <c r="W22" s="1598"/>
      <c r="X22" s="1598"/>
      <c r="Y22" s="1599"/>
      <c r="Z22" s="1612"/>
    </row>
    <row r="23" spans="1:26" ht="15.75" customHeight="1" x14ac:dyDescent="0.2">
      <c r="A23" s="1626">
        <v>45088</v>
      </c>
      <c r="B23" s="358" t="s">
        <v>1021</v>
      </c>
      <c r="C23" s="1629"/>
      <c r="D23" s="325" t="s">
        <v>1021</v>
      </c>
      <c r="E23" s="1629"/>
      <c r="F23" s="347">
        <v>108</v>
      </c>
      <c r="G23" s="347" t="s">
        <v>239</v>
      </c>
      <c r="H23" s="364">
        <v>5.2083333333333336E-2</v>
      </c>
      <c r="I23" s="1631"/>
      <c r="J23" s="348" t="e">
        <v>#REF!</v>
      </c>
      <c r="K23" s="365" t="e">
        <v>#REF!</v>
      </c>
      <c r="L23" s="364" t="e">
        <v>#REF!</v>
      </c>
      <c r="M23" s="364" t="e">
        <f>#REF!</f>
        <v>#REF!</v>
      </c>
      <c r="N23" s="1625"/>
      <c r="O23" s="366" t="e">
        <f t="shared" ref="O23:O24" si="0">#REF!</f>
        <v>#REF!</v>
      </c>
      <c r="P23" s="1625"/>
      <c r="Q23" s="364" t="e">
        <f>#REF!</f>
        <v>#REF!</v>
      </c>
      <c r="R23" s="364" t="e">
        <v>#REF!</v>
      </c>
      <c r="S23" s="364" t="e">
        <v>#REF!</v>
      </c>
      <c r="T23" s="352" t="e">
        <v>#REF!</v>
      </c>
      <c r="U23" s="1630"/>
      <c r="V23" s="372" t="s">
        <v>231</v>
      </c>
      <c r="W23" s="373" t="s">
        <v>256</v>
      </c>
      <c r="X23" s="356" t="s">
        <v>257</v>
      </c>
      <c r="Y23" s="357" t="s">
        <v>258</v>
      </c>
      <c r="Z23" s="1558"/>
    </row>
    <row r="24" spans="1:26" ht="15.75" customHeight="1" x14ac:dyDescent="0.2">
      <c r="A24" s="1619"/>
      <c r="B24" s="358" t="s">
        <v>1021</v>
      </c>
      <c r="C24" s="1616"/>
      <c r="D24" s="359" t="s">
        <v>1021</v>
      </c>
      <c r="E24" s="1616"/>
      <c r="F24" s="347">
        <v>28</v>
      </c>
      <c r="G24" s="347" t="s">
        <v>239</v>
      </c>
      <c r="H24" s="364">
        <v>2.0833333333333332E-2</v>
      </c>
      <c r="I24" s="1616"/>
      <c r="J24" s="348" t="e">
        <f>T23+H24</f>
        <v>#REF!</v>
      </c>
      <c r="K24" s="1597"/>
      <c r="L24" s="1598"/>
      <c r="M24" s="1599"/>
      <c r="N24" s="1616"/>
      <c r="O24" s="352" t="e">
        <f t="shared" si="0"/>
        <v>#REF!</v>
      </c>
      <c r="P24" s="1616"/>
      <c r="Q24" s="1597" t="e">
        <v>#REF!</v>
      </c>
      <c r="R24" s="1598"/>
      <c r="S24" s="1598"/>
      <c r="T24" s="1599"/>
      <c r="U24" s="1616"/>
      <c r="V24" s="354" t="s">
        <v>233</v>
      </c>
      <c r="W24" s="356" t="s">
        <v>259</v>
      </c>
      <c r="X24" s="356" t="s">
        <v>260</v>
      </c>
      <c r="Y24" s="357" t="s">
        <v>261</v>
      </c>
      <c r="Z24" s="1558"/>
    </row>
    <row r="25" spans="1:26" ht="16.5" customHeight="1" x14ac:dyDescent="0.2">
      <c r="A25" s="1616"/>
      <c r="B25" s="1628" t="s">
        <v>262</v>
      </c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8"/>
      <c r="W25" s="1598"/>
      <c r="X25" s="1598"/>
      <c r="Y25" s="1598"/>
      <c r="Z25" s="1599"/>
    </row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0">
    <mergeCell ref="Q18:Q19"/>
    <mergeCell ref="R18:R19"/>
    <mergeCell ref="A18:A20"/>
    <mergeCell ref="B18:B19"/>
    <mergeCell ref="C18:C20"/>
    <mergeCell ref="D18:D19"/>
    <mergeCell ref="E18:E20"/>
    <mergeCell ref="M18:M19"/>
    <mergeCell ref="N18:N20"/>
    <mergeCell ref="O18:O19"/>
    <mergeCell ref="P18:P20"/>
    <mergeCell ref="F18:H19"/>
    <mergeCell ref="I18:I20"/>
    <mergeCell ref="J18:J19"/>
    <mergeCell ref="K18:K19"/>
    <mergeCell ref="L18:L19"/>
    <mergeCell ref="Z17:Z20"/>
    <mergeCell ref="S18:S19"/>
    <mergeCell ref="T18:T19"/>
    <mergeCell ref="U18:U20"/>
    <mergeCell ref="K16:M16"/>
    <mergeCell ref="Q16:S16"/>
    <mergeCell ref="V16:Y16"/>
    <mergeCell ref="A17:Y17"/>
    <mergeCell ref="A13:A16"/>
    <mergeCell ref="E13:E16"/>
    <mergeCell ref="I13:I16"/>
    <mergeCell ref="N13:N16"/>
    <mergeCell ref="U13:U16"/>
    <mergeCell ref="L14:L15"/>
    <mergeCell ref="J14:J15"/>
    <mergeCell ref="K14:K15"/>
    <mergeCell ref="B4:B5"/>
    <mergeCell ref="Q24:T24"/>
    <mergeCell ref="B25:Z25"/>
    <mergeCell ref="Q21:S21"/>
    <mergeCell ref="V21:Y21"/>
    <mergeCell ref="A22:Y22"/>
    <mergeCell ref="Z22:Z24"/>
    <mergeCell ref="A23:A25"/>
    <mergeCell ref="C23:C24"/>
    <mergeCell ref="U23:U24"/>
    <mergeCell ref="E23:E24"/>
    <mergeCell ref="I23:I24"/>
    <mergeCell ref="N23:N24"/>
    <mergeCell ref="P23:P24"/>
    <mergeCell ref="K21:M21"/>
    <mergeCell ref="K24:M24"/>
    <mergeCell ref="C13:C16"/>
    <mergeCell ref="B14:B15"/>
    <mergeCell ref="D14:D15"/>
    <mergeCell ref="F14:F15"/>
    <mergeCell ref="A7:Y7"/>
    <mergeCell ref="A12:Y12"/>
    <mergeCell ref="F13:H13"/>
    <mergeCell ref="J13:M13"/>
    <mergeCell ref="P13:P16"/>
    <mergeCell ref="R14:R15"/>
    <mergeCell ref="S14:S15"/>
    <mergeCell ref="T14:T15"/>
    <mergeCell ref="A8:A11"/>
    <mergeCell ref="Z13:Z15"/>
    <mergeCell ref="G4:G5"/>
    <mergeCell ref="H4:H5"/>
    <mergeCell ref="I4:I5"/>
    <mergeCell ref="J4:M4"/>
    <mergeCell ref="N4:N5"/>
    <mergeCell ref="O4:O5"/>
    <mergeCell ref="P4:P5"/>
    <mergeCell ref="G14:G15"/>
    <mergeCell ref="H14:H15"/>
    <mergeCell ref="Q4:T4"/>
    <mergeCell ref="U4:U5"/>
    <mergeCell ref="V4:Y4"/>
    <mergeCell ref="Z4:Z5"/>
    <mergeCell ref="Q11:T11"/>
    <mergeCell ref="V11:Y11"/>
    <mergeCell ref="A1:Z1"/>
    <mergeCell ref="I2:O2"/>
    <mergeCell ref="P2:V2"/>
    <mergeCell ref="W2:Y2"/>
    <mergeCell ref="I3:O3"/>
    <mergeCell ref="P3:V3"/>
    <mergeCell ref="W3:Y3"/>
    <mergeCell ref="A2:H3"/>
    <mergeCell ref="C4:C5"/>
    <mergeCell ref="D4:D5"/>
    <mergeCell ref="E4:E5"/>
    <mergeCell ref="F4:F5"/>
    <mergeCell ref="A4:A5"/>
  </mergeCells>
  <hyperlinks>
    <hyperlink ref="F11" r:id="rId1" display="https://www.google.ca/maps/dir/48.3053528,-71.1459002/Centre+de+Ski+Le+Relais,+1084+Bd+du+Lac,+Lac-Beauport,+QC+G3B+2P9/@48.3101934,-71.1482039,1869m/data=!3m1!1e3!4m9!4m8!1m0!1m5!1m1!1s0x4cb8a487ef56158d:0xcb427ff999179913!2m2!1d-71.299178!2d46.9414513!3e0?hl=fr" xr:uid="{00000000-0004-0000-0D00-000000000000}"/>
    <hyperlink ref="G11" r:id="rId2" xr:uid="{00000000-0004-0000-0D00-000001000000}"/>
    <hyperlink ref="F14" r:id="rId3" display="https://www.google.ca/maps/dir/Centre+de+Ski+Le+Relais,+1084+Bd+du+Lac,+Lac-Beauport,+QC+G3B+2P9/Ar%C3%A9na+de+Montmagny,+21+Av.+Ste+Brigitte+N,+Montmagny,+QC+G5V+4E8/@46.8543409,-71.0921632,52266m/am=t/data=!3m2!1e3!5s0x4cc0263eb086149f:0x2cf203c5a8e2d097!4m14!4m13!1m5!1m1!1s0x4cb8a487ef56158d:0xcb427ff999179913!2m2!1d-71.299178!2d46.9414513!1m5!1m1!1s0x4cb8d42d4b8fbfe9:0x8c6f8906cce92a79!2m2!1d-70.5631523!2d46.9836444!3e0?hl=fr" xr:uid="{00000000-0004-0000-0D00-000002000000}"/>
    <hyperlink ref="G14" r:id="rId4" xr:uid="{00000000-0004-0000-0D00-000003000000}"/>
    <hyperlink ref="F16" r:id="rId5" display="https://www.google.ca/maps/dir/Ar%C3%A9na+de+Montmagny,+21+Av.+Ste+Brigitte+N,+Montmagny,+QC+G5V+4E8/Colis%C3%A9e+Desjardins,+400+Bd+Jutras+E,+Victoriaville,+QC+G6P+4T1/@46.5195572,-71.8545855,210362m/am=t/data=!3m2!1e3!5s0x4cc0263eb086149f:0x2cf203c5a8e2d097!4m14!4m13!1m5!1m1!1s0x4cb8d42d4b8fbfe9:0x8c6f8906cce92a79!2m2!1d-70.5631523!2d46.9836444!1m5!1m1!1s0x4cb803d85299d593:0x599b9e3ab41eab91!2m2!1d-71.945004!2d46.056848!3e0?hl=fr" xr:uid="{00000000-0004-0000-0D00-000004000000}"/>
    <hyperlink ref="G16" r:id="rId6" xr:uid="{00000000-0004-0000-0D00-000005000000}"/>
    <hyperlink ref="F20" r:id="rId7" display="https://www.google.ca/maps/dir/Colis%C3%A9e+Desjardins,+400+Bd+Jutras+E,+Victoriaville,+QC+G6P+4T1/Mont-Orford,+4380+Chem.+du+Parc,+Orford,+Quebec+J1X+7N9/@45.6747074,-72.1018274,99977m/am=t/data=!3m2!1e3!5s0x4cc0263eb086149f:0x2cf203c5a8e2d097!4m14!4m13!1m5!1m1!1s0x4cb803d85299d593:0x599b9e3ab41eab91!2m2!1d-71.945004!2d46.056848!1m5!1m1!1s0x4cb63124d6172a35:0xcbdf62c725fd66b8!2m2!1d-72.221249!2d45.3176101!3e0?hl=fr" xr:uid="{00000000-0004-0000-0D00-000006000000}"/>
    <hyperlink ref="G20" r:id="rId8" xr:uid="{00000000-0004-0000-0D00-000007000000}"/>
    <hyperlink ref="F21" r:id="rId9" display="https://www.google.ca/maps/dir/Stationnement+Station+Orford+%2F+Giroux,+4389+Chem.+du+Parc,+Orford,+QC+J1X+7N9/Municipalit%C3%A9+De+McMasterville,+255+Boul+Constable,+McMasterville,+QC+J3G+6N9/@45.4815844,-73.3981652,255460m/data=!3m2!1e3!4b1!4m14!4m13!1m5!1m1!1s0x4cb63125335ae5f5:0xf4ce67dfbea8b980!2m2!1d-72.2196274!2d45.3183077!1m5!1m1!1s0x4cc9aa8d3363218d:0x590965b874f635ec!2m2!1d-73.2292742!2d45.5499779!3e0?hl=fr" xr:uid="{00000000-0004-0000-0D00-000008000000}"/>
    <hyperlink ref="G21" r:id="rId10" xr:uid="{00000000-0004-0000-0D00-000009000000}"/>
    <hyperlink ref="F23" r:id="rId11" display="https://www.google.ca/maps/dir/Stationnement+Station+Orford+%2F+Giroux,+4389+Chem.+du+Parc,+Orford,+QC+J1X+7N9/Municipalit%C3%A9+De+McMasterville,+255+Boul+Constable,+McMasterville,+QC+J3G+6N9/@45.4815844,-73.3981652,255460m/data=!3m2!1e3!4b1!4m14!4m13!1m5!1m1!1s0x4cb63125335ae5f5:0xf4ce67dfbea8b980!2m2!1d-72.2196274!2d45.3183077!1m5!1m1!1s0x4cc9aa8d3363218d:0x590965b874f635ec!2m2!1d-73.2292742!2d45.5499779!3e0?hl=fr" xr:uid="{00000000-0004-0000-0D00-00000A000000}"/>
    <hyperlink ref="G23" r:id="rId12" xr:uid="{00000000-0004-0000-0D00-00000B000000}"/>
    <hyperlink ref="F24" r:id="rId13" display="https://www.google.ca/maps/dir/%C3%89cole+d'%C3%89ducation+Internationale,+720+Rue+Morin,+McMasterville,+QC+J3G+1H1/Parc+de+la+Commune,+Rue+Sainte-Th%C3%A9r%C3%A8se,+Varennes,+QC/@45.6145491,-73.4185988,26730m/am=t/data=!3m2!1e3!5s0x4cc0263eb086149f:0x2cf203c5a8e2d097!4m14!4m13!1m5!1m1!1s0x4cc9aaf2fc6269b1:0x3b47d8a3c99133c8!2m2!1d-73.2259805!2d45.5494565!1m5!1m1!1s0x4cc8e37749587759:0x6f79e420d8fcdcca!2m2!1d-73.441111!2d45.6794444!3e0?hl=fr" xr:uid="{00000000-0004-0000-0D00-00000C000000}"/>
    <hyperlink ref="G24" r:id="rId14" xr:uid="{00000000-0004-0000-0D00-00000D000000}"/>
  </hyperlinks>
  <printOptions horizontalCentered="1" verticalCentered="1"/>
  <pageMargins left="0.25" right="0.25" top="0.11811023622047244" bottom="7.874015748031496E-2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1000"/>
  <sheetViews>
    <sheetView workbookViewId="0"/>
  </sheetViews>
  <sheetFormatPr baseColWidth="10" defaultColWidth="14.5" defaultRowHeight="15" customHeight="1" x14ac:dyDescent="0.2"/>
  <cols>
    <col min="1" max="1" width="7.1640625" customWidth="1"/>
    <col min="2" max="2" width="6.6640625" customWidth="1"/>
    <col min="3" max="3" width="1.83203125" customWidth="1"/>
    <col min="4" max="4" width="13.6640625" customWidth="1"/>
    <col min="5" max="5" width="1.83203125" customWidth="1"/>
    <col min="6" max="7" width="9.83203125" customWidth="1"/>
    <col min="8" max="8" width="1.83203125" customWidth="1"/>
    <col min="9" max="9" width="11" customWidth="1"/>
    <col min="10" max="11" width="9.83203125" customWidth="1"/>
    <col min="12" max="12" width="1.83203125" customWidth="1"/>
    <col min="13" max="13" width="9.83203125" customWidth="1"/>
    <col min="14" max="14" width="1.83203125" customWidth="1"/>
    <col min="15" max="16" width="9.83203125" customWidth="1"/>
    <col min="17" max="17" width="11" customWidth="1"/>
    <col min="18" max="18" width="1.6640625" customWidth="1"/>
    <col min="19" max="19" width="11" customWidth="1"/>
    <col min="20" max="20" width="14.5" customWidth="1"/>
    <col min="21" max="21" width="22.1640625" customWidth="1"/>
    <col min="22" max="22" width="27.83203125" customWidth="1"/>
    <col min="23" max="23" width="16.5" customWidth="1"/>
    <col min="24" max="24" width="33.83203125" customWidth="1"/>
    <col min="25" max="26" width="10.6640625" customWidth="1"/>
  </cols>
  <sheetData>
    <row r="1" spans="1:27" ht="34.5" customHeight="1" x14ac:dyDescent="0.2">
      <c r="A1" s="1656" t="s">
        <v>263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8"/>
      <c r="V1" s="374"/>
      <c r="W1" s="375"/>
      <c r="X1" s="375"/>
      <c r="Y1" s="375"/>
      <c r="Z1" s="375"/>
      <c r="AA1" s="376"/>
    </row>
    <row r="2" spans="1:27" ht="27.75" customHeight="1" x14ac:dyDescent="0.2">
      <c r="A2" s="377"/>
      <c r="B2" s="1659" t="s">
        <v>264</v>
      </c>
      <c r="C2" s="1598"/>
      <c r="D2" s="1598"/>
      <c r="E2" s="1598"/>
      <c r="F2" s="1598"/>
      <c r="G2" s="1599"/>
      <c r="H2" s="1660" t="s">
        <v>265</v>
      </c>
      <c r="I2" s="1598"/>
      <c r="J2" s="1598"/>
      <c r="K2" s="1598"/>
      <c r="L2" s="1598"/>
      <c r="M2" s="1599"/>
      <c r="N2" s="1661"/>
      <c r="O2" s="1662" t="s">
        <v>266</v>
      </c>
      <c r="P2" s="1598"/>
      <c r="Q2" s="1598"/>
      <c r="R2" s="1598"/>
      <c r="S2" s="1598"/>
      <c r="T2" s="378" t="s">
        <v>267</v>
      </c>
      <c r="U2" s="379" t="s">
        <v>268</v>
      </c>
      <c r="V2" s="380" t="s">
        <v>269</v>
      </c>
      <c r="W2" s="380" t="s">
        <v>270</v>
      </c>
      <c r="X2" s="380" t="s">
        <v>226</v>
      </c>
      <c r="Y2" s="375"/>
      <c r="Z2" s="375"/>
      <c r="AA2" s="376"/>
    </row>
    <row r="3" spans="1:27" ht="18.75" customHeight="1" x14ac:dyDescent="0.2">
      <c r="A3" s="377"/>
      <c r="B3" s="1667" t="s">
        <v>271</v>
      </c>
      <c r="C3" s="1664"/>
      <c r="D3" s="1664"/>
      <c r="E3" s="1664"/>
      <c r="F3" s="1664"/>
      <c r="G3" s="1665"/>
      <c r="H3" s="1663" t="s">
        <v>272</v>
      </c>
      <c r="I3" s="1664"/>
      <c r="J3" s="1664"/>
      <c r="K3" s="1664"/>
      <c r="L3" s="1664"/>
      <c r="M3" s="1665"/>
      <c r="N3" s="1637"/>
      <c r="O3" s="1666" t="s">
        <v>273</v>
      </c>
      <c r="P3" s="1664"/>
      <c r="Q3" s="1664"/>
      <c r="R3" s="1664"/>
      <c r="S3" s="1664"/>
      <c r="T3" s="381"/>
      <c r="U3" s="382"/>
      <c r="V3" s="374"/>
      <c r="W3" s="375"/>
      <c r="X3" s="375"/>
      <c r="Y3" s="375"/>
      <c r="Z3" s="375"/>
      <c r="AA3" s="376"/>
    </row>
    <row r="4" spans="1:27" ht="18" customHeight="1" x14ac:dyDescent="0.2">
      <c r="A4" s="1668" t="s">
        <v>14</v>
      </c>
      <c r="B4" s="1668" t="s">
        <v>211</v>
      </c>
      <c r="C4" s="1669"/>
      <c r="D4" s="1668" t="s">
        <v>212</v>
      </c>
      <c r="E4" s="1669"/>
      <c r="F4" s="1670" t="s">
        <v>274</v>
      </c>
      <c r="G4" s="1675" t="s">
        <v>215</v>
      </c>
      <c r="H4" s="1669"/>
      <c r="I4" s="1676" t="s">
        <v>22</v>
      </c>
      <c r="J4" s="1672"/>
      <c r="K4" s="1673"/>
      <c r="L4" s="1642"/>
      <c r="M4" s="1675" t="s">
        <v>217</v>
      </c>
      <c r="N4" s="1669"/>
      <c r="O4" s="1671" t="s">
        <v>16</v>
      </c>
      <c r="P4" s="1672"/>
      <c r="Q4" s="1673"/>
      <c r="R4" s="1636"/>
      <c r="S4" s="1671" t="s">
        <v>218</v>
      </c>
      <c r="T4" s="1672"/>
      <c r="U4" s="1674"/>
      <c r="V4" s="383"/>
      <c r="W4" s="384"/>
      <c r="X4" s="383"/>
      <c r="Y4" s="384"/>
      <c r="Z4" s="384"/>
      <c r="AA4" s="384"/>
    </row>
    <row r="5" spans="1:27" ht="27" customHeight="1" x14ac:dyDescent="0.2">
      <c r="A5" s="1654"/>
      <c r="B5" s="1654"/>
      <c r="C5" s="1637"/>
      <c r="D5" s="1654"/>
      <c r="E5" s="1637"/>
      <c r="F5" s="1637"/>
      <c r="G5" s="1637"/>
      <c r="H5" s="1637"/>
      <c r="I5" s="385" t="s">
        <v>219</v>
      </c>
      <c r="J5" s="385" t="s">
        <v>221</v>
      </c>
      <c r="K5" s="385" t="s">
        <v>222</v>
      </c>
      <c r="L5" s="1637"/>
      <c r="M5" s="1637"/>
      <c r="N5" s="1637"/>
      <c r="O5" s="385" t="s">
        <v>222</v>
      </c>
      <c r="P5" s="385" t="s">
        <v>221</v>
      </c>
      <c r="Q5" s="385" t="s">
        <v>219</v>
      </c>
      <c r="R5" s="1637"/>
      <c r="S5" s="385" t="s">
        <v>223</v>
      </c>
      <c r="T5" s="385" t="s">
        <v>7</v>
      </c>
      <c r="U5" s="386" t="s">
        <v>225</v>
      </c>
      <c r="V5" s="383"/>
      <c r="W5" s="384"/>
      <c r="X5" s="383"/>
      <c r="Y5" s="384"/>
      <c r="Z5" s="384"/>
      <c r="AA5" s="384"/>
    </row>
    <row r="6" spans="1:27" ht="34.5" customHeight="1" x14ac:dyDescent="0.2">
      <c r="A6" s="387">
        <v>45085</v>
      </c>
      <c r="B6" s="388" t="e">
        <v>#REF!</v>
      </c>
      <c r="C6" s="389"/>
      <c r="D6" s="390" t="e">
        <v>#REF!</v>
      </c>
      <c r="E6" s="391"/>
      <c r="F6" s="392">
        <v>28</v>
      </c>
      <c r="G6" s="393">
        <v>1.7361111111111112E-2</v>
      </c>
      <c r="H6" s="391"/>
      <c r="I6" s="394" t="e">
        <v>#REF!</v>
      </c>
      <c r="J6" s="393" t="e">
        <v>#REF!</v>
      </c>
      <c r="K6" s="393">
        <f>'Horaire cyclistes'!L6</f>
        <v>0.42222222222222222</v>
      </c>
      <c r="L6" s="395"/>
      <c r="M6" s="393">
        <f>'Horaire cyclistes'!M6</f>
        <v>3.125E-2</v>
      </c>
      <c r="N6" s="395"/>
      <c r="O6" s="393">
        <f>'Horaire cyclistes'!F7</f>
        <v>118.6</v>
      </c>
      <c r="P6" s="393" t="e">
        <v>#REF!</v>
      </c>
      <c r="Q6" s="394">
        <f>O6+TIME(2,0,0)</f>
        <v>118.68333333333332</v>
      </c>
      <c r="R6" s="395"/>
      <c r="S6" s="396" t="s">
        <v>228</v>
      </c>
      <c r="T6" s="397"/>
      <c r="U6" s="398" t="s">
        <v>275</v>
      </c>
      <c r="V6" s="399" t="s">
        <v>276</v>
      </c>
      <c r="W6" s="384"/>
      <c r="X6" s="383"/>
      <c r="Y6" s="384"/>
      <c r="Z6" s="384"/>
      <c r="AA6" s="384"/>
    </row>
    <row r="7" spans="1:27" ht="18.75" customHeight="1" x14ac:dyDescent="0.2">
      <c r="A7" s="1651">
        <f>'Horaire cyclistes'!D9</f>
        <v>0</v>
      </c>
      <c r="B7" s="1573"/>
      <c r="C7" s="1573"/>
      <c r="D7" s="1573"/>
      <c r="E7" s="1573"/>
      <c r="F7" s="1573"/>
      <c r="G7" s="1573"/>
      <c r="H7" s="1573"/>
      <c r="I7" s="1573"/>
      <c r="J7" s="1573"/>
      <c r="K7" s="1573"/>
      <c r="L7" s="1573"/>
      <c r="M7" s="1573"/>
      <c r="N7" s="1573"/>
      <c r="O7" s="1573"/>
      <c r="P7" s="1573"/>
      <c r="Q7" s="1573"/>
      <c r="R7" s="1573"/>
      <c r="S7" s="1573"/>
      <c r="T7" s="1573"/>
      <c r="U7" s="1574"/>
      <c r="V7" s="400"/>
      <c r="W7" s="401"/>
      <c r="X7" s="400"/>
      <c r="Y7" s="401"/>
      <c r="Z7" s="401"/>
      <c r="AA7" s="401"/>
    </row>
    <row r="8" spans="1:27" ht="27.75" customHeight="1" x14ac:dyDescent="0.2">
      <c r="A8" s="1644">
        <v>45086</v>
      </c>
      <c r="B8" s="402">
        <v>4</v>
      </c>
      <c r="C8" s="403"/>
      <c r="D8" s="404" t="e">
        <v>#REF!</v>
      </c>
      <c r="E8" s="403"/>
      <c r="F8" s="405">
        <v>183</v>
      </c>
      <c r="G8" s="406">
        <v>7.7777777777777779E-2</v>
      </c>
      <c r="H8" s="403"/>
      <c r="I8" s="407">
        <f>Q6+G8</f>
        <v>118.76111111111111</v>
      </c>
      <c r="J8" s="406" t="e">
        <v>#REF!</v>
      </c>
      <c r="K8" s="406">
        <f>'Horaire cyclistes'!L8</f>
        <v>0.82777777777777772</v>
      </c>
      <c r="L8" s="403"/>
      <c r="M8" s="406">
        <f>'Horaire cyclistes'!M8</f>
        <v>2.0833333333333332E-2</v>
      </c>
      <c r="N8" s="403"/>
      <c r="O8" s="408">
        <v>0.33333333333333331</v>
      </c>
      <c r="P8" s="409" t="e">
        <v>#REF!</v>
      </c>
      <c r="Q8" s="410">
        <f>O8+TIME(1,30,0)</f>
        <v>0.39583333333333331</v>
      </c>
      <c r="R8" s="411"/>
      <c r="S8" s="412" t="s">
        <v>277</v>
      </c>
      <c r="T8" s="413"/>
      <c r="U8" s="414" t="s">
        <v>242</v>
      </c>
      <c r="V8" s="400" t="s">
        <v>241</v>
      </c>
      <c r="W8" s="401"/>
      <c r="X8" s="383" t="s">
        <v>246</v>
      </c>
      <c r="Y8" s="401"/>
      <c r="Z8" s="401"/>
      <c r="AA8" s="401"/>
    </row>
    <row r="9" spans="1:27" ht="27.75" customHeight="1" x14ac:dyDescent="0.2">
      <c r="A9" s="1588"/>
      <c r="B9" s="1682" t="e">
        <v>#REF!</v>
      </c>
      <c r="C9" s="1678"/>
      <c r="D9" s="1684" t="e">
        <v>#REF!</v>
      </c>
      <c r="E9" s="1678"/>
      <c r="F9" s="1685">
        <v>98</v>
      </c>
      <c r="G9" s="1649">
        <v>4.791666666666667E-2</v>
      </c>
      <c r="H9" s="1678"/>
      <c r="I9" s="1679">
        <f>Q8+G9</f>
        <v>0.44374999999999998</v>
      </c>
      <c r="J9" s="1649" t="e">
        <v>#REF!</v>
      </c>
      <c r="K9" s="406">
        <f>'Horaire cyclistes'!L11</f>
        <v>1.1881944444444441</v>
      </c>
      <c r="L9" s="1678"/>
      <c r="M9" s="406">
        <f>'Horaire cyclistes'!M11</f>
        <v>-0.85486111111111085</v>
      </c>
      <c r="N9" s="1678"/>
      <c r="O9" s="406" t="s">
        <v>1021</v>
      </c>
      <c r="P9" s="1680" t="e">
        <v>#REF!</v>
      </c>
      <c r="Q9" s="1681" t="e">
        <f>O10+TIME(2,0,0)</f>
        <v>#VALUE!</v>
      </c>
      <c r="R9" s="1677"/>
      <c r="S9" s="412" t="e">
        <f t="shared" ref="S9:T9" si="0">#REF!</f>
        <v>#REF!</v>
      </c>
      <c r="T9" s="415" t="e">
        <f t="shared" si="0"/>
        <v>#REF!</v>
      </c>
      <c r="U9" s="414" t="s">
        <v>245</v>
      </c>
      <c r="V9" s="416" t="s">
        <v>278</v>
      </c>
      <c r="W9" s="401" t="s">
        <v>279</v>
      </c>
      <c r="X9" s="400" t="s">
        <v>280</v>
      </c>
      <c r="Y9" s="401"/>
      <c r="Z9" s="401"/>
      <c r="AA9" s="401"/>
    </row>
    <row r="10" spans="1:27" ht="27.75" customHeight="1" x14ac:dyDescent="0.2">
      <c r="A10" s="1588"/>
      <c r="B10" s="1683"/>
      <c r="C10" s="1616"/>
      <c r="D10" s="1616"/>
      <c r="E10" s="1616"/>
      <c r="F10" s="1616"/>
      <c r="G10" s="1616"/>
      <c r="H10" s="1616"/>
      <c r="I10" s="1619"/>
      <c r="J10" s="1616"/>
      <c r="K10" s="406">
        <f>'Horaire cyclistes'!L13</f>
        <v>0.86874999999999991</v>
      </c>
      <c r="L10" s="1616"/>
      <c r="M10" s="406">
        <f>'Horaire cyclistes'!M13</f>
        <v>2.013888888888889E-2</v>
      </c>
      <c r="N10" s="1616"/>
      <c r="O10" s="406" t="s">
        <v>1021</v>
      </c>
      <c r="P10" s="1616"/>
      <c r="Q10" s="1619"/>
      <c r="R10" s="1616"/>
      <c r="S10" s="417" t="e">
        <f t="shared" ref="S10:T10" si="1">#REF!</f>
        <v>#REF!</v>
      </c>
      <c r="T10" s="418" t="e">
        <f t="shared" si="1"/>
        <v>#REF!</v>
      </c>
      <c r="U10" s="419" t="s">
        <v>245</v>
      </c>
      <c r="V10" s="383" t="s">
        <v>247</v>
      </c>
      <c r="W10" s="384"/>
      <c r="X10" s="383" t="s">
        <v>246</v>
      </c>
      <c r="Y10" s="384"/>
      <c r="Z10" s="384"/>
      <c r="AA10" s="376"/>
    </row>
    <row r="11" spans="1:27" ht="18.75" customHeight="1" x14ac:dyDescent="0.2">
      <c r="A11" s="1651" t="s">
        <v>281</v>
      </c>
      <c r="B11" s="1573"/>
      <c r="C11" s="1573"/>
      <c r="D11" s="1573"/>
      <c r="E11" s="1573"/>
      <c r="F11" s="1573"/>
      <c r="G11" s="1573"/>
      <c r="H11" s="1573"/>
      <c r="I11" s="1573"/>
      <c r="J11" s="1573"/>
      <c r="K11" s="1573"/>
      <c r="L11" s="1573"/>
      <c r="M11" s="1573"/>
      <c r="N11" s="1573"/>
      <c r="O11" s="1573"/>
      <c r="P11" s="1573"/>
      <c r="Q11" s="1573"/>
      <c r="R11" s="1573"/>
      <c r="S11" s="1573"/>
      <c r="T11" s="1573"/>
      <c r="U11" s="1574"/>
      <c r="V11" s="400" t="s">
        <v>282</v>
      </c>
      <c r="W11" s="401"/>
      <c r="X11" s="400"/>
      <c r="Y11" s="401"/>
      <c r="Z11" s="401"/>
      <c r="AA11" s="401"/>
    </row>
    <row r="12" spans="1:27" ht="27.75" customHeight="1" x14ac:dyDescent="0.2">
      <c r="A12" s="1644">
        <v>45087</v>
      </c>
      <c r="B12" s="1645">
        <v>8</v>
      </c>
      <c r="C12" s="1647"/>
      <c r="D12" s="1648" t="e">
        <v>#REF!</v>
      </c>
      <c r="E12" s="1647"/>
      <c r="F12" s="1643">
        <v>170</v>
      </c>
      <c r="G12" s="1641">
        <v>7.4999999999999997E-2</v>
      </c>
      <c r="H12" s="1638"/>
      <c r="I12" s="1639" t="e">
        <f>Q9+G12</f>
        <v>#VALUE!</v>
      </c>
      <c r="J12" s="1640" t="e">
        <v>#REF!</v>
      </c>
      <c r="K12" s="1641">
        <f>'Horaire cyclistes'!L18</f>
        <v>1.622222222222222</v>
      </c>
      <c r="L12" s="1638"/>
      <c r="M12" s="1641">
        <f>'Horaire cyclistes'!M18</f>
        <v>4.6527777777777779E-2</v>
      </c>
      <c r="N12" s="1642"/>
      <c r="O12" s="1641">
        <f>'Horaire cyclistes'!F19</f>
        <v>20.7</v>
      </c>
      <c r="P12" s="1641" t="e">
        <v>#REF!</v>
      </c>
      <c r="Q12" s="1639">
        <f>O12+TIME(2,0,0)</f>
        <v>20.783333333333331</v>
      </c>
      <c r="R12" s="1636"/>
      <c r="S12" s="420" t="e">
        <v>#REF!</v>
      </c>
      <c r="T12" s="421"/>
      <c r="U12" s="422" t="s">
        <v>250</v>
      </c>
      <c r="V12" s="383" t="s">
        <v>283</v>
      </c>
      <c r="W12" s="384"/>
      <c r="X12" s="399" t="s">
        <v>284</v>
      </c>
      <c r="Y12" s="384"/>
      <c r="Z12" s="384"/>
      <c r="AA12" s="376"/>
    </row>
    <row r="13" spans="1:27" ht="27.75" customHeight="1" x14ac:dyDescent="0.2">
      <c r="A13" s="1588"/>
      <c r="B13" s="1646"/>
      <c r="C13" s="1619"/>
      <c r="D13" s="1619"/>
      <c r="E13" s="1619"/>
      <c r="F13" s="1619"/>
      <c r="G13" s="1619"/>
      <c r="H13" s="1619"/>
      <c r="I13" s="1616"/>
      <c r="J13" s="1616"/>
      <c r="K13" s="1619"/>
      <c r="L13" s="1619"/>
      <c r="M13" s="1619"/>
      <c r="N13" s="1619"/>
      <c r="O13" s="1619"/>
      <c r="P13" s="1619"/>
      <c r="Q13" s="1616"/>
      <c r="R13" s="1619"/>
      <c r="S13" s="423" t="e">
        <v>#REF!</v>
      </c>
      <c r="T13" s="424"/>
      <c r="U13" s="425" t="s">
        <v>250</v>
      </c>
      <c r="V13" s="383" t="s">
        <v>285</v>
      </c>
      <c r="W13" s="384"/>
      <c r="X13" s="383" t="s">
        <v>246</v>
      </c>
      <c r="Y13" s="384"/>
      <c r="Z13" s="384"/>
      <c r="AA13" s="375"/>
    </row>
    <row r="14" spans="1:27" ht="27.75" customHeight="1" x14ac:dyDescent="0.2">
      <c r="A14" s="1588"/>
      <c r="B14" s="426">
        <v>10</v>
      </c>
      <c r="C14" s="1637"/>
      <c r="D14" s="427" t="e">
        <v>#REF!</v>
      </c>
      <c r="E14" s="1637"/>
      <c r="F14" s="428">
        <v>121</v>
      </c>
      <c r="G14" s="429">
        <v>5.5555555555555552E-2</v>
      </c>
      <c r="H14" s="1637"/>
      <c r="I14" s="430">
        <f>Q12+G14</f>
        <v>20.838888888888889</v>
      </c>
      <c r="J14" s="429" t="e">
        <v>#REF!</v>
      </c>
      <c r="K14" s="429">
        <f>'Horaire cyclistes'!L20</f>
        <v>0</v>
      </c>
      <c r="L14" s="1637"/>
      <c r="M14" s="431">
        <f>'Horaire cyclistes'!M20</f>
        <v>0</v>
      </c>
      <c r="N14" s="1637"/>
      <c r="O14" s="431" t="e">
        <f>#REF!</f>
        <v>#REF!</v>
      </c>
      <c r="P14" s="431" t="e">
        <v>#REF!</v>
      </c>
      <c r="Q14" s="432" t="e">
        <f>O14+TIME(2,0,0)</f>
        <v>#REF!</v>
      </c>
      <c r="R14" s="1637"/>
      <c r="S14" s="423" t="e">
        <v>#REF!</v>
      </c>
      <c r="T14" s="433"/>
      <c r="U14" s="434" t="s">
        <v>286</v>
      </c>
      <c r="V14" s="435"/>
      <c r="W14" s="436"/>
      <c r="X14" s="399" t="s">
        <v>284</v>
      </c>
      <c r="Y14" s="384"/>
      <c r="Z14" s="384"/>
      <c r="AA14" s="376"/>
    </row>
    <row r="15" spans="1:27" ht="18.75" customHeight="1" x14ac:dyDescent="0.2">
      <c r="A15" s="1651" t="e">
        <f>#REF!</f>
        <v>#REF!</v>
      </c>
      <c r="B15" s="1573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4"/>
      <c r="V15" s="400" t="s">
        <v>287</v>
      </c>
      <c r="W15" s="401"/>
      <c r="X15" s="400" t="s">
        <v>288</v>
      </c>
      <c r="Y15" s="401"/>
      <c r="Z15" s="401"/>
      <c r="AA15" s="401"/>
    </row>
    <row r="16" spans="1:27" ht="27.75" customHeight="1" x14ac:dyDescent="0.2">
      <c r="A16" s="1644">
        <v>45088</v>
      </c>
      <c r="B16" s="1645">
        <v>12</v>
      </c>
      <c r="C16" s="1647"/>
      <c r="D16" s="1648" t="e">
        <v>#REF!</v>
      </c>
      <c r="E16" s="1647"/>
      <c r="F16" s="1643">
        <v>108</v>
      </c>
      <c r="G16" s="1641">
        <v>5.486111111111111E-2</v>
      </c>
      <c r="H16" s="1638"/>
      <c r="I16" s="1655" t="e">
        <f>Q14+G16</f>
        <v>#REF!</v>
      </c>
      <c r="J16" s="1649" t="e">
        <v>#REF!</v>
      </c>
      <c r="K16" s="1649" t="e">
        <f>#REF!</f>
        <v>#REF!</v>
      </c>
      <c r="L16" s="1642"/>
      <c r="M16" s="1650" t="e">
        <f>#REF!</f>
        <v>#REF!</v>
      </c>
      <c r="N16" s="1642"/>
      <c r="O16" s="1641" t="e">
        <f>#REF!</f>
        <v>#REF!</v>
      </c>
      <c r="P16" s="1641" t="e">
        <v>#REF!</v>
      </c>
      <c r="Q16" s="1639" t="e">
        <f>O16+TIME(0,45,0)</f>
        <v>#REF!</v>
      </c>
      <c r="R16" s="1636"/>
      <c r="S16" s="437" t="s">
        <v>231</v>
      </c>
      <c r="T16" s="438" t="e">
        <f>#REF!</f>
        <v>#REF!</v>
      </c>
      <c r="U16" s="439"/>
      <c r="V16" s="383"/>
      <c r="W16" s="384"/>
      <c r="X16" s="383"/>
      <c r="Y16" s="384"/>
      <c r="Z16" s="384"/>
      <c r="AA16" s="376"/>
    </row>
    <row r="17" spans="1:27" ht="27.75" customHeight="1" x14ac:dyDescent="0.2">
      <c r="A17" s="1588"/>
      <c r="B17" s="1654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440" t="e">
        <v>#REF!</v>
      </c>
      <c r="T17" s="441"/>
      <c r="U17" s="442"/>
      <c r="V17" s="383"/>
      <c r="W17" s="384"/>
      <c r="X17" s="399" t="s">
        <v>289</v>
      </c>
      <c r="Y17" s="384"/>
      <c r="Z17" s="384"/>
      <c r="AA17" s="376"/>
    </row>
    <row r="18" spans="1:27" ht="16.5" customHeight="1" x14ac:dyDescent="0.2">
      <c r="A18" s="1588"/>
      <c r="B18" s="1652" t="s">
        <v>290</v>
      </c>
      <c r="C18" s="1558"/>
      <c r="D18" s="1558"/>
      <c r="E18" s="1558"/>
      <c r="F18" s="1558"/>
      <c r="G18" s="1558"/>
      <c r="H18" s="1558"/>
      <c r="I18" s="1558"/>
      <c r="J18" s="1558"/>
      <c r="K18" s="1558"/>
      <c r="L18" s="1558"/>
      <c r="M18" s="1558"/>
      <c r="N18" s="1558"/>
      <c r="O18" s="1558"/>
      <c r="P18" s="1558"/>
      <c r="Q18" s="1558"/>
      <c r="R18" s="1558"/>
      <c r="S18" s="1558"/>
      <c r="T18" s="1558"/>
      <c r="U18" s="1589"/>
      <c r="V18" s="383"/>
      <c r="W18" s="384"/>
      <c r="X18" s="383"/>
      <c r="Y18" s="384"/>
      <c r="Z18" s="384"/>
      <c r="AA18" s="376"/>
    </row>
    <row r="19" spans="1:27" ht="13.5" customHeight="1" x14ac:dyDescent="0.2">
      <c r="A19" s="1590"/>
      <c r="B19" s="1590"/>
      <c r="C19" s="1591"/>
      <c r="D19" s="1591"/>
      <c r="E19" s="1591"/>
      <c r="F19" s="1591"/>
      <c r="G19" s="1591"/>
      <c r="H19" s="1591"/>
      <c r="I19" s="1591"/>
      <c r="J19" s="1591"/>
      <c r="K19" s="1591"/>
      <c r="L19" s="1591"/>
      <c r="M19" s="1591"/>
      <c r="N19" s="1591"/>
      <c r="O19" s="1591"/>
      <c r="P19" s="1591"/>
      <c r="Q19" s="1591"/>
      <c r="R19" s="1591"/>
      <c r="S19" s="1591"/>
      <c r="T19" s="1591"/>
      <c r="U19" s="1592"/>
      <c r="V19" s="443"/>
      <c r="W19" s="376"/>
      <c r="X19" s="376"/>
      <c r="Y19" s="376"/>
      <c r="Z19" s="376"/>
      <c r="AA19" s="376"/>
    </row>
    <row r="20" spans="1:27" ht="24.75" customHeight="1" x14ac:dyDescent="0.2">
      <c r="A20" s="1653" t="s">
        <v>291</v>
      </c>
      <c r="B20" s="1610"/>
      <c r="C20" s="1610"/>
      <c r="D20" s="1610"/>
      <c r="E20" s="1610"/>
      <c r="F20" s="1610"/>
      <c r="G20" s="1610"/>
      <c r="H20" s="1610"/>
      <c r="I20" s="1610"/>
      <c r="J20" s="1610"/>
      <c r="K20" s="1610"/>
      <c r="L20" s="1610"/>
      <c r="M20" s="1610"/>
      <c r="N20" s="1610"/>
      <c r="O20" s="1610"/>
      <c r="P20" s="1610"/>
      <c r="Q20" s="1610"/>
      <c r="R20" s="1610"/>
      <c r="S20" s="1610"/>
      <c r="T20" s="1610"/>
      <c r="U20" s="1596"/>
      <c r="V20" s="443"/>
      <c r="W20" s="376"/>
      <c r="X20" s="376"/>
      <c r="Y20" s="376"/>
      <c r="Z20" s="376"/>
      <c r="AA20" s="376"/>
    </row>
    <row r="21" spans="1:27" ht="13.5" customHeight="1" x14ac:dyDescent="0.2">
      <c r="A21" s="444"/>
      <c r="B21" s="444"/>
      <c r="C21" s="376"/>
      <c r="D21" s="445"/>
      <c r="E21" s="444"/>
      <c r="F21" s="444"/>
      <c r="G21" s="446"/>
      <c r="H21" s="444"/>
      <c r="I21" s="446"/>
      <c r="J21" s="444"/>
      <c r="K21" s="444"/>
      <c r="L21" s="444"/>
      <c r="M21" s="446"/>
      <c r="N21" s="444"/>
      <c r="O21" s="444"/>
      <c r="P21" s="444"/>
      <c r="Q21" s="446"/>
      <c r="R21" s="444"/>
      <c r="S21" s="384"/>
      <c r="T21" s="384"/>
      <c r="U21" s="447"/>
      <c r="V21" s="443"/>
      <c r="W21" s="376"/>
      <c r="X21" s="376"/>
      <c r="Y21" s="376"/>
      <c r="Z21" s="376"/>
      <c r="AA21" s="376"/>
    </row>
    <row r="22" spans="1:27" ht="15.75" customHeight="1" x14ac:dyDescent="0.2">
      <c r="A22" s="376"/>
      <c r="B22" s="376"/>
      <c r="C22" s="376"/>
      <c r="D22" s="376"/>
      <c r="E22" s="376"/>
      <c r="F22" s="376"/>
      <c r="G22" s="448"/>
      <c r="H22" s="376"/>
      <c r="I22" s="448"/>
      <c r="J22" s="376"/>
      <c r="K22" s="376"/>
      <c r="L22" s="376"/>
      <c r="M22" s="448"/>
      <c r="N22" s="376"/>
      <c r="O22" s="376"/>
      <c r="P22" s="376"/>
      <c r="Q22" s="448"/>
      <c r="R22" s="376"/>
      <c r="S22" s="376"/>
      <c r="T22" s="444"/>
      <c r="U22" s="376"/>
      <c r="V22" s="443"/>
      <c r="W22" s="376"/>
      <c r="X22" s="376"/>
      <c r="Y22" s="376"/>
      <c r="Z22" s="376"/>
      <c r="AA22" s="376"/>
    </row>
    <row r="23" spans="1:27" ht="15.75" customHeight="1" x14ac:dyDescent="0.2">
      <c r="A23" s="376"/>
      <c r="B23" s="376"/>
      <c r="C23" s="376"/>
      <c r="D23" s="376"/>
      <c r="E23" s="376"/>
      <c r="F23" s="376"/>
      <c r="G23" s="448"/>
      <c r="H23" s="376"/>
      <c r="I23" s="448"/>
      <c r="J23" s="376"/>
      <c r="K23" s="376"/>
      <c r="L23" s="376"/>
      <c r="M23" s="448"/>
      <c r="N23" s="376"/>
      <c r="O23" s="376"/>
      <c r="P23" s="376"/>
      <c r="Q23" s="448"/>
      <c r="R23" s="376"/>
      <c r="S23" s="376"/>
      <c r="T23" s="444"/>
      <c r="U23" s="376"/>
      <c r="V23" s="443"/>
      <c r="W23" s="376"/>
      <c r="X23" s="376"/>
      <c r="Y23" s="376"/>
      <c r="Z23" s="376"/>
      <c r="AA23" s="376"/>
    </row>
    <row r="24" spans="1:27" ht="15.75" customHeight="1" x14ac:dyDescent="0.2">
      <c r="A24" s="376"/>
      <c r="B24" s="376"/>
      <c r="C24" s="376"/>
      <c r="D24" s="376"/>
      <c r="E24" s="376"/>
      <c r="F24" s="376"/>
      <c r="G24" s="448"/>
      <c r="H24" s="376"/>
      <c r="I24" s="448"/>
      <c r="J24" s="376"/>
      <c r="K24" s="376"/>
      <c r="L24" s="376"/>
      <c r="M24" s="448"/>
      <c r="N24" s="376"/>
      <c r="O24" s="376"/>
      <c r="P24" s="376"/>
      <c r="Q24" s="448"/>
      <c r="R24" s="376"/>
      <c r="S24" s="376"/>
      <c r="T24" s="444"/>
      <c r="U24" s="376"/>
      <c r="V24" s="443"/>
      <c r="W24" s="376"/>
      <c r="X24" s="376"/>
      <c r="Y24" s="376"/>
      <c r="Z24" s="376"/>
      <c r="AA24" s="376"/>
    </row>
    <row r="25" spans="1:27" ht="13.5" customHeight="1" x14ac:dyDescent="0.2">
      <c r="A25" s="444"/>
      <c r="B25" s="444"/>
      <c r="C25" s="376"/>
      <c r="D25" s="445"/>
      <c r="E25" s="444"/>
      <c r="F25" s="444"/>
      <c r="G25" s="446"/>
      <c r="H25" s="444"/>
      <c r="I25" s="446"/>
      <c r="J25" s="444"/>
      <c r="K25" s="444"/>
      <c r="L25" s="444"/>
      <c r="M25" s="446"/>
      <c r="N25" s="444"/>
      <c r="O25" s="444"/>
      <c r="P25" s="444"/>
      <c r="Q25" s="446"/>
      <c r="R25" s="444"/>
      <c r="S25" s="384"/>
      <c r="T25" s="384"/>
      <c r="U25" s="447"/>
      <c r="V25" s="443"/>
      <c r="W25" s="376"/>
      <c r="X25" s="376"/>
      <c r="Y25" s="376"/>
      <c r="Z25" s="376"/>
      <c r="AA25" s="376"/>
    </row>
    <row r="26" spans="1:27" ht="13.5" customHeight="1" x14ac:dyDescent="0.2">
      <c r="A26" s="444"/>
      <c r="B26" s="444"/>
      <c r="C26" s="376"/>
      <c r="D26" s="445"/>
      <c r="E26" s="444"/>
      <c r="F26" s="444"/>
      <c r="G26" s="446"/>
      <c r="H26" s="444"/>
      <c r="I26" s="446"/>
      <c r="J26" s="444"/>
      <c r="K26" s="444"/>
      <c r="L26" s="444"/>
      <c r="M26" s="446"/>
      <c r="N26" s="444"/>
      <c r="O26" s="444"/>
      <c r="P26" s="444"/>
      <c r="Q26" s="446"/>
      <c r="R26" s="444"/>
      <c r="S26" s="384"/>
      <c r="T26" s="384"/>
      <c r="U26" s="447"/>
      <c r="V26" s="443"/>
      <c r="W26" s="376"/>
      <c r="X26" s="376"/>
      <c r="Y26" s="376"/>
      <c r="Z26" s="376"/>
      <c r="AA26" s="376"/>
    </row>
    <row r="27" spans="1:27" ht="13.5" customHeight="1" x14ac:dyDescent="0.2">
      <c r="A27" s="444"/>
      <c r="B27" s="444"/>
      <c r="C27" s="376"/>
      <c r="D27" s="445"/>
      <c r="E27" s="444"/>
      <c r="F27" s="444"/>
      <c r="G27" s="446"/>
      <c r="H27" s="444"/>
      <c r="I27" s="446"/>
      <c r="J27" s="444"/>
      <c r="K27" s="444"/>
      <c r="L27" s="444"/>
      <c r="M27" s="446"/>
      <c r="N27" s="444"/>
      <c r="O27" s="444"/>
      <c r="P27" s="444"/>
      <c r="Q27" s="446"/>
      <c r="R27" s="444"/>
      <c r="S27" s="384"/>
      <c r="T27" s="384"/>
      <c r="U27" s="447"/>
      <c r="V27" s="443"/>
      <c r="W27" s="376"/>
      <c r="X27" s="376"/>
      <c r="Y27" s="376"/>
      <c r="Z27" s="376"/>
      <c r="AA27" s="376"/>
    </row>
    <row r="28" spans="1:27" ht="13.5" customHeight="1" x14ac:dyDescent="0.2">
      <c r="A28" s="444"/>
      <c r="B28" s="444"/>
      <c r="C28" s="376"/>
      <c r="D28" s="445"/>
      <c r="E28" s="444"/>
      <c r="F28" s="444"/>
      <c r="G28" s="446"/>
      <c r="H28" s="444"/>
      <c r="I28" s="446"/>
      <c r="J28" s="444"/>
      <c r="K28" s="444"/>
      <c r="L28" s="444"/>
      <c r="M28" s="446"/>
      <c r="N28" s="444"/>
      <c r="O28" s="444"/>
      <c r="P28" s="444"/>
      <c r="Q28" s="446"/>
      <c r="R28" s="444"/>
      <c r="S28" s="384"/>
      <c r="T28" s="384"/>
      <c r="U28" s="447"/>
      <c r="V28" s="443"/>
      <c r="W28" s="376"/>
      <c r="X28" s="376"/>
      <c r="Y28" s="376"/>
      <c r="Z28" s="376"/>
      <c r="AA28" s="376"/>
    </row>
    <row r="29" spans="1:27" ht="13.5" customHeight="1" x14ac:dyDescent="0.2">
      <c r="A29" s="444"/>
      <c r="B29" s="444"/>
      <c r="C29" s="376"/>
      <c r="D29" s="445"/>
      <c r="E29" s="444"/>
      <c r="F29" s="444"/>
      <c r="G29" s="446"/>
      <c r="H29" s="444"/>
      <c r="I29" s="446"/>
      <c r="J29" s="444"/>
      <c r="K29" s="444"/>
      <c r="L29" s="444"/>
      <c r="M29" s="446"/>
      <c r="N29" s="444"/>
      <c r="O29" s="444"/>
      <c r="P29" s="444"/>
      <c r="Q29" s="446"/>
      <c r="R29" s="444"/>
      <c r="S29" s="384"/>
      <c r="T29" s="384"/>
      <c r="U29" s="447"/>
      <c r="V29" s="443"/>
      <c r="W29" s="376"/>
      <c r="X29" s="376"/>
      <c r="Y29" s="376"/>
      <c r="Z29" s="376"/>
      <c r="AA29" s="376"/>
    </row>
    <row r="30" spans="1:27" ht="13.5" customHeight="1" x14ac:dyDescent="0.2">
      <c r="A30" s="444"/>
      <c r="B30" s="444"/>
      <c r="C30" s="376"/>
      <c r="D30" s="445"/>
      <c r="E30" s="444"/>
      <c r="F30" s="444"/>
      <c r="G30" s="446"/>
      <c r="H30" s="444"/>
      <c r="I30" s="446"/>
      <c r="J30" s="444"/>
      <c r="K30" s="444"/>
      <c r="L30" s="444"/>
      <c r="M30" s="446"/>
      <c r="N30" s="444"/>
      <c r="O30" s="444"/>
      <c r="P30" s="444"/>
      <c r="Q30" s="446"/>
      <c r="R30" s="444"/>
      <c r="S30" s="384"/>
      <c r="T30" s="384"/>
      <c r="U30" s="447"/>
      <c r="V30" s="443"/>
      <c r="W30" s="376"/>
      <c r="X30" s="376"/>
      <c r="Y30" s="376"/>
      <c r="Z30" s="376"/>
      <c r="AA30" s="376"/>
    </row>
    <row r="31" spans="1:27" ht="13.5" customHeight="1" x14ac:dyDescent="0.2">
      <c r="A31" s="444"/>
      <c r="B31" s="444"/>
      <c r="C31" s="376"/>
      <c r="D31" s="445"/>
      <c r="E31" s="444"/>
      <c r="F31" s="444"/>
      <c r="G31" s="446"/>
      <c r="H31" s="444"/>
      <c r="I31" s="446"/>
      <c r="J31" s="444"/>
      <c r="K31" s="444"/>
      <c r="L31" s="444"/>
      <c r="M31" s="446"/>
      <c r="N31" s="444"/>
      <c r="O31" s="444"/>
      <c r="P31" s="444"/>
      <c r="Q31" s="446"/>
      <c r="R31" s="444"/>
      <c r="S31" s="384"/>
      <c r="T31" s="384"/>
      <c r="U31" s="447"/>
      <c r="V31" s="443"/>
      <c r="W31" s="376"/>
      <c r="X31" s="376"/>
      <c r="Y31" s="376"/>
      <c r="Z31" s="376"/>
      <c r="AA31" s="376"/>
    </row>
    <row r="32" spans="1:27" ht="13.5" customHeight="1" x14ac:dyDescent="0.2">
      <c r="A32" s="444"/>
      <c r="B32" s="444"/>
      <c r="C32" s="376"/>
      <c r="D32" s="445"/>
      <c r="E32" s="444"/>
      <c r="F32" s="444"/>
      <c r="G32" s="446"/>
      <c r="H32" s="444"/>
      <c r="I32" s="446"/>
      <c r="J32" s="444"/>
      <c r="K32" s="444"/>
      <c r="L32" s="444"/>
      <c r="M32" s="446"/>
      <c r="N32" s="444"/>
      <c r="O32" s="444"/>
      <c r="P32" s="444"/>
      <c r="Q32" s="446"/>
      <c r="R32" s="444"/>
      <c r="S32" s="384"/>
      <c r="T32" s="384"/>
      <c r="U32" s="447"/>
      <c r="V32" s="443"/>
      <c r="W32" s="376"/>
      <c r="X32" s="376"/>
      <c r="Y32" s="376"/>
      <c r="Z32" s="376"/>
      <c r="AA32" s="376"/>
    </row>
    <row r="33" spans="1:27" ht="13.5" customHeight="1" x14ac:dyDescent="0.2">
      <c r="A33" s="444"/>
      <c r="B33" s="444"/>
      <c r="C33" s="376"/>
      <c r="D33" s="445"/>
      <c r="E33" s="444"/>
      <c r="F33" s="444"/>
      <c r="G33" s="446"/>
      <c r="H33" s="444"/>
      <c r="I33" s="446"/>
      <c r="J33" s="444"/>
      <c r="K33" s="444"/>
      <c r="L33" s="444"/>
      <c r="M33" s="446"/>
      <c r="N33" s="444"/>
      <c r="O33" s="444"/>
      <c r="P33" s="444"/>
      <c r="Q33" s="446"/>
      <c r="R33" s="444"/>
      <c r="S33" s="384"/>
      <c r="T33" s="384"/>
      <c r="U33" s="447"/>
      <c r="V33" s="443"/>
      <c r="W33" s="376"/>
      <c r="X33" s="376"/>
      <c r="Y33" s="376"/>
      <c r="Z33" s="376"/>
      <c r="AA33" s="376"/>
    </row>
    <row r="34" spans="1:27" ht="13.5" customHeight="1" x14ac:dyDescent="0.2">
      <c r="A34" s="444"/>
      <c r="B34" s="444"/>
      <c r="C34" s="376"/>
      <c r="D34" s="445"/>
      <c r="E34" s="444"/>
      <c r="F34" s="444"/>
      <c r="G34" s="446"/>
      <c r="H34" s="444"/>
      <c r="I34" s="446"/>
      <c r="J34" s="444"/>
      <c r="K34" s="444"/>
      <c r="L34" s="444"/>
      <c r="M34" s="446"/>
      <c r="N34" s="444"/>
      <c r="O34" s="444"/>
      <c r="P34" s="444"/>
      <c r="Q34" s="446"/>
      <c r="R34" s="444"/>
      <c r="S34" s="384"/>
      <c r="T34" s="384"/>
      <c r="U34" s="447"/>
      <c r="V34" s="443"/>
      <c r="W34" s="376"/>
      <c r="X34" s="376"/>
      <c r="Y34" s="376"/>
      <c r="Z34" s="376"/>
      <c r="AA34" s="376"/>
    </row>
    <row r="35" spans="1:27" ht="13.5" customHeight="1" x14ac:dyDescent="0.2">
      <c r="A35" s="444"/>
      <c r="B35" s="444"/>
      <c r="C35" s="376"/>
      <c r="D35" s="445"/>
      <c r="E35" s="444"/>
      <c r="F35" s="444"/>
      <c r="G35" s="446"/>
      <c r="H35" s="444"/>
      <c r="I35" s="446"/>
      <c r="J35" s="444"/>
      <c r="K35" s="444"/>
      <c r="L35" s="444"/>
      <c r="M35" s="446"/>
      <c r="N35" s="444"/>
      <c r="O35" s="444"/>
      <c r="P35" s="444"/>
      <c r="Q35" s="446"/>
      <c r="R35" s="444"/>
      <c r="S35" s="384"/>
      <c r="T35" s="384"/>
      <c r="U35" s="447"/>
      <c r="V35" s="443"/>
      <c r="W35" s="376"/>
      <c r="X35" s="376"/>
      <c r="Y35" s="376"/>
      <c r="Z35" s="376"/>
      <c r="AA35" s="376"/>
    </row>
    <row r="36" spans="1:27" ht="13.5" customHeight="1" x14ac:dyDescent="0.2">
      <c r="A36" s="444"/>
      <c r="B36" s="444"/>
      <c r="C36" s="376"/>
      <c r="D36" s="445"/>
      <c r="E36" s="444"/>
      <c r="F36" s="444"/>
      <c r="G36" s="446"/>
      <c r="H36" s="444"/>
      <c r="I36" s="446"/>
      <c r="J36" s="444"/>
      <c r="K36" s="444"/>
      <c r="L36" s="444"/>
      <c r="M36" s="446"/>
      <c r="N36" s="444"/>
      <c r="O36" s="444"/>
      <c r="P36" s="444"/>
      <c r="Q36" s="446"/>
      <c r="R36" s="444"/>
      <c r="S36" s="384"/>
      <c r="T36" s="384"/>
      <c r="U36" s="447"/>
      <c r="V36" s="443"/>
      <c r="W36" s="376"/>
      <c r="X36" s="376"/>
      <c r="Y36" s="376"/>
      <c r="Z36" s="376"/>
      <c r="AA36" s="376"/>
    </row>
    <row r="37" spans="1:27" ht="13.5" customHeight="1" x14ac:dyDescent="0.2">
      <c r="A37" s="444"/>
      <c r="B37" s="444"/>
      <c r="C37" s="376"/>
      <c r="D37" s="445"/>
      <c r="E37" s="444"/>
      <c r="F37" s="444"/>
      <c r="G37" s="446"/>
      <c r="H37" s="444"/>
      <c r="I37" s="446"/>
      <c r="J37" s="444"/>
      <c r="K37" s="444"/>
      <c r="L37" s="444"/>
      <c r="M37" s="446"/>
      <c r="N37" s="444"/>
      <c r="O37" s="444"/>
      <c r="P37" s="444"/>
      <c r="Q37" s="446"/>
      <c r="R37" s="444"/>
      <c r="S37" s="384"/>
      <c r="T37" s="384"/>
      <c r="U37" s="447"/>
      <c r="V37" s="443"/>
      <c r="W37" s="376"/>
      <c r="X37" s="376"/>
      <c r="Y37" s="376"/>
      <c r="Z37" s="376"/>
      <c r="AA37" s="376"/>
    </row>
    <row r="38" spans="1:27" ht="13.5" customHeight="1" x14ac:dyDescent="0.2">
      <c r="A38" s="444"/>
      <c r="B38" s="444"/>
      <c r="C38" s="376"/>
      <c r="D38" s="445"/>
      <c r="E38" s="444"/>
      <c r="F38" s="444"/>
      <c r="G38" s="446"/>
      <c r="H38" s="444"/>
      <c r="I38" s="446"/>
      <c r="J38" s="444"/>
      <c r="K38" s="444"/>
      <c r="L38" s="444"/>
      <c r="M38" s="446"/>
      <c r="N38" s="444"/>
      <c r="O38" s="444"/>
      <c r="P38" s="444"/>
      <c r="Q38" s="446"/>
      <c r="R38" s="444"/>
      <c r="S38" s="384"/>
      <c r="T38" s="384"/>
      <c r="U38" s="447"/>
      <c r="V38" s="443"/>
      <c r="W38" s="376"/>
      <c r="X38" s="376"/>
      <c r="Y38" s="376"/>
      <c r="Z38" s="376"/>
      <c r="AA38" s="376"/>
    </row>
    <row r="39" spans="1:27" ht="13.5" customHeight="1" x14ac:dyDescent="0.2">
      <c r="A39" s="444"/>
      <c r="B39" s="444"/>
      <c r="C39" s="376"/>
      <c r="D39" s="445"/>
      <c r="E39" s="444"/>
      <c r="F39" s="444"/>
      <c r="G39" s="446"/>
      <c r="H39" s="444"/>
      <c r="I39" s="446"/>
      <c r="J39" s="444"/>
      <c r="K39" s="444"/>
      <c r="L39" s="444"/>
      <c r="M39" s="446"/>
      <c r="N39" s="444"/>
      <c r="O39" s="444"/>
      <c r="P39" s="444"/>
      <c r="Q39" s="446"/>
      <c r="R39" s="444"/>
      <c r="S39" s="384"/>
      <c r="T39" s="384"/>
      <c r="U39" s="447"/>
      <c r="V39" s="443"/>
      <c r="W39" s="376"/>
      <c r="X39" s="376"/>
      <c r="Y39" s="376"/>
      <c r="Z39" s="376"/>
      <c r="AA39" s="376"/>
    </row>
    <row r="40" spans="1:27" ht="13.5" customHeight="1" x14ac:dyDescent="0.2">
      <c r="A40" s="444"/>
      <c r="B40" s="444"/>
      <c r="C40" s="376"/>
      <c r="D40" s="445"/>
      <c r="E40" s="444"/>
      <c r="F40" s="444"/>
      <c r="G40" s="446"/>
      <c r="H40" s="444"/>
      <c r="I40" s="446"/>
      <c r="J40" s="444"/>
      <c r="K40" s="444"/>
      <c r="L40" s="444"/>
      <c r="M40" s="446"/>
      <c r="N40" s="444"/>
      <c r="O40" s="444"/>
      <c r="P40" s="444"/>
      <c r="Q40" s="446"/>
      <c r="R40" s="444"/>
      <c r="S40" s="384"/>
      <c r="T40" s="384"/>
      <c r="U40" s="447"/>
      <c r="V40" s="443"/>
      <c r="W40" s="376"/>
      <c r="X40" s="376"/>
      <c r="Y40" s="376"/>
      <c r="Z40" s="376"/>
      <c r="AA40" s="376"/>
    </row>
    <row r="41" spans="1:27" ht="13.5" customHeight="1" x14ac:dyDescent="0.2">
      <c r="A41" s="444"/>
      <c r="B41" s="444"/>
      <c r="C41" s="376"/>
      <c r="D41" s="445"/>
      <c r="E41" s="444"/>
      <c r="F41" s="444"/>
      <c r="G41" s="446"/>
      <c r="H41" s="444"/>
      <c r="I41" s="446"/>
      <c r="J41" s="444"/>
      <c r="K41" s="444"/>
      <c r="L41" s="444"/>
      <c r="M41" s="446"/>
      <c r="N41" s="444"/>
      <c r="O41" s="444"/>
      <c r="P41" s="444"/>
      <c r="Q41" s="446"/>
      <c r="R41" s="444"/>
      <c r="S41" s="384"/>
      <c r="T41" s="384"/>
      <c r="U41" s="447"/>
      <c r="V41" s="443"/>
      <c r="W41" s="376"/>
      <c r="X41" s="376"/>
      <c r="Y41" s="376"/>
      <c r="Z41" s="376"/>
      <c r="AA41" s="376"/>
    </row>
    <row r="42" spans="1:27" ht="13.5" customHeight="1" x14ac:dyDescent="0.2">
      <c r="A42" s="444"/>
      <c r="B42" s="444"/>
      <c r="C42" s="376"/>
      <c r="D42" s="445"/>
      <c r="E42" s="444"/>
      <c r="F42" s="444"/>
      <c r="G42" s="446"/>
      <c r="H42" s="444"/>
      <c r="I42" s="446"/>
      <c r="J42" s="444"/>
      <c r="K42" s="444"/>
      <c r="L42" s="444"/>
      <c r="M42" s="446"/>
      <c r="N42" s="444"/>
      <c r="O42" s="444"/>
      <c r="P42" s="444"/>
      <c r="Q42" s="446"/>
      <c r="R42" s="444"/>
      <c r="S42" s="384"/>
      <c r="T42" s="384"/>
      <c r="U42" s="447"/>
      <c r="V42" s="443"/>
      <c r="W42" s="376"/>
      <c r="X42" s="376"/>
      <c r="Y42" s="376"/>
      <c r="Z42" s="376"/>
      <c r="AA42" s="376"/>
    </row>
    <row r="43" spans="1:27" ht="13.5" customHeight="1" x14ac:dyDescent="0.2">
      <c r="A43" s="444"/>
      <c r="B43" s="444"/>
      <c r="C43" s="376"/>
      <c r="D43" s="445"/>
      <c r="E43" s="444"/>
      <c r="F43" s="444"/>
      <c r="G43" s="446"/>
      <c r="H43" s="444"/>
      <c r="I43" s="446"/>
      <c r="J43" s="444"/>
      <c r="K43" s="444"/>
      <c r="L43" s="444"/>
      <c r="M43" s="446"/>
      <c r="N43" s="444"/>
      <c r="O43" s="444"/>
      <c r="P43" s="444"/>
      <c r="Q43" s="446"/>
      <c r="R43" s="444"/>
      <c r="S43" s="384"/>
      <c r="T43" s="384"/>
      <c r="U43" s="447"/>
      <c r="V43" s="443"/>
      <c r="W43" s="376"/>
      <c r="X43" s="376"/>
      <c r="Y43" s="376"/>
      <c r="Z43" s="376"/>
      <c r="AA43" s="376"/>
    </row>
    <row r="44" spans="1:27" ht="13.5" customHeight="1" x14ac:dyDescent="0.2">
      <c r="A44" s="444"/>
      <c r="B44" s="444"/>
      <c r="C44" s="376"/>
      <c r="D44" s="445"/>
      <c r="E44" s="444"/>
      <c r="F44" s="444"/>
      <c r="G44" s="446"/>
      <c r="H44" s="444"/>
      <c r="I44" s="446"/>
      <c r="J44" s="444"/>
      <c r="K44" s="444"/>
      <c r="L44" s="444"/>
      <c r="M44" s="446"/>
      <c r="N44" s="444"/>
      <c r="O44" s="444"/>
      <c r="P44" s="444"/>
      <c r="Q44" s="446"/>
      <c r="R44" s="444"/>
      <c r="S44" s="384"/>
      <c r="T44" s="384"/>
      <c r="U44" s="447"/>
      <c r="V44" s="443"/>
      <c r="W44" s="376"/>
      <c r="X44" s="376"/>
      <c r="Y44" s="376"/>
      <c r="Z44" s="376"/>
      <c r="AA44" s="376"/>
    </row>
    <row r="45" spans="1:27" ht="13.5" customHeight="1" x14ac:dyDescent="0.2">
      <c r="A45" s="444"/>
      <c r="B45" s="444"/>
      <c r="C45" s="376"/>
      <c r="D45" s="445"/>
      <c r="E45" s="444"/>
      <c r="F45" s="444"/>
      <c r="G45" s="446"/>
      <c r="H45" s="444"/>
      <c r="I45" s="446"/>
      <c r="J45" s="444"/>
      <c r="K45" s="444"/>
      <c r="L45" s="444"/>
      <c r="M45" s="446"/>
      <c r="N45" s="444"/>
      <c r="O45" s="444"/>
      <c r="P45" s="444"/>
      <c r="Q45" s="446"/>
      <c r="R45" s="444"/>
      <c r="S45" s="384"/>
      <c r="T45" s="384"/>
      <c r="U45" s="447"/>
      <c r="V45" s="443"/>
      <c r="W45" s="376"/>
      <c r="X45" s="376"/>
      <c r="Y45" s="376"/>
      <c r="Z45" s="376"/>
      <c r="AA45" s="376"/>
    </row>
    <row r="46" spans="1:27" ht="13.5" customHeight="1" x14ac:dyDescent="0.2">
      <c r="A46" s="444"/>
      <c r="B46" s="444"/>
      <c r="C46" s="376"/>
      <c r="D46" s="445"/>
      <c r="E46" s="444"/>
      <c r="F46" s="444"/>
      <c r="G46" s="446"/>
      <c r="H46" s="444"/>
      <c r="I46" s="446"/>
      <c r="J46" s="444"/>
      <c r="K46" s="444"/>
      <c r="L46" s="444"/>
      <c r="M46" s="446"/>
      <c r="N46" s="444"/>
      <c r="O46" s="444"/>
      <c r="P46" s="444"/>
      <c r="Q46" s="446"/>
      <c r="R46" s="444"/>
      <c r="S46" s="384"/>
      <c r="T46" s="384"/>
      <c r="U46" s="447"/>
      <c r="V46" s="443"/>
      <c r="W46" s="376"/>
      <c r="X46" s="376"/>
      <c r="Y46" s="376"/>
      <c r="Z46" s="376"/>
      <c r="AA46" s="376"/>
    </row>
    <row r="47" spans="1:27" ht="13.5" customHeight="1" x14ac:dyDescent="0.2">
      <c r="A47" s="444"/>
      <c r="B47" s="444"/>
      <c r="C47" s="376"/>
      <c r="D47" s="445"/>
      <c r="E47" s="444"/>
      <c r="F47" s="444"/>
      <c r="G47" s="446"/>
      <c r="H47" s="444"/>
      <c r="I47" s="446"/>
      <c r="J47" s="444"/>
      <c r="K47" s="444"/>
      <c r="L47" s="444"/>
      <c r="M47" s="446"/>
      <c r="N47" s="444"/>
      <c r="O47" s="444"/>
      <c r="P47" s="444"/>
      <c r="Q47" s="446"/>
      <c r="R47" s="444"/>
      <c r="S47" s="384"/>
      <c r="T47" s="384"/>
      <c r="U47" s="447"/>
      <c r="V47" s="443"/>
      <c r="W47" s="376"/>
      <c r="X47" s="376"/>
      <c r="Y47" s="376"/>
      <c r="Z47" s="376"/>
      <c r="AA47" s="376"/>
    </row>
    <row r="48" spans="1:27" ht="13.5" customHeight="1" x14ac:dyDescent="0.2">
      <c r="A48" s="444"/>
      <c r="B48" s="444"/>
      <c r="C48" s="376"/>
      <c r="D48" s="445"/>
      <c r="E48" s="444"/>
      <c r="F48" s="444"/>
      <c r="G48" s="446"/>
      <c r="H48" s="444"/>
      <c r="I48" s="446"/>
      <c r="J48" s="444"/>
      <c r="K48" s="444"/>
      <c r="L48" s="444"/>
      <c r="M48" s="446"/>
      <c r="N48" s="444"/>
      <c r="O48" s="444"/>
      <c r="P48" s="444"/>
      <c r="Q48" s="446"/>
      <c r="R48" s="444"/>
      <c r="S48" s="384"/>
      <c r="T48" s="384"/>
      <c r="U48" s="447"/>
      <c r="V48" s="443"/>
      <c r="W48" s="376"/>
      <c r="X48" s="376"/>
      <c r="Y48" s="376"/>
      <c r="Z48" s="376"/>
      <c r="AA48" s="376"/>
    </row>
    <row r="49" spans="1:27" ht="13.5" customHeight="1" x14ac:dyDescent="0.2">
      <c r="A49" s="444"/>
      <c r="B49" s="444"/>
      <c r="C49" s="376"/>
      <c r="D49" s="445"/>
      <c r="E49" s="444"/>
      <c r="F49" s="444"/>
      <c r="G49" s="446"/>
      <c r="H49" s="444"/>
      <c r="I49" s="446"/>
      <c r="J49" s="444"/>
      <c r="K49" s="444"/>
      <c r="L49" s="444"/>
      <c r="M49" s="446"/>
      <c r="N49" s="444"/>
      <c r="O49" s="444"/>
      <c r="P49" s="444"/>
      <c r="Q49" s="446"/>
      <c r="R49" s="444"/>
      <c r="S49" s="384"/>
      <c r="T49" s="384"/>
      <c r="U49" s="447"/>
      <c r="V49" s="443"/>
      <c r="W49" s="376"/>
      <c r="X49" s="376"/>
      <c r="Y49" s="376"/>
      <c r="Z49" s="376"/>
      <c r="AA49" s="376"/>
    </row>
    <row r="50" spans="1:27" ht="13.5" customHeight="1" x14ac:dyDescent="0.2">
      <c r="A50" s="444"/>
      <c r="B50" s="444"/>
      <c r="C50" s="376"/>
      <c r="D50" s="445"/>
      <c r="E50" s="444"/>
      <c r="F50" s="444"/>
      <c r="G50" s="446"/>
      <c r="H50" s="444"/>
      <c r="I50" s="446"/>
      <c r="J50" s="444"/>
      <c r="K50" s="444"/>
      <c r="L50" s="444"/>
      <c r="M50" s="446"/>
      <c r="N50" s="444"/>
      <c r="O50" s="444"/>
      <c r="P50" s="444"/>
      <c r="Q50" s="446"/>
      <c r="R50" s="444"/>
      <c r="S50" s="384"/>
      <c r="T50" s="384"/>
      <c r="U50" s="447"/>
      <c r="V50" s="443"/>
      <c r="W50" s="376"/>
      <c r="X50" s="376"/>
      <c r="Y50" s="376"/>
      <c r="Z50" s="376"/>
      <c r="AA50" s="376"/>
    </row>
    <row r="51" spans="1:27" ht="13.5" customHeight="1" x14ac:dyDescent="0.2">
      <c r="A51" s="444"/>
      <c r="B51" s="444"/>
      <c r="C51" s="376"/>
      <c r="D51" s="445"/>
      <c r="E51" s="444"/>
      <c r="F51" s="444"/>
      <c r="G51" s="446"/>
      <c r="H51" s="444"/>
      <c r="I51" s="446"/>
      <c r="J51" s="444"/>
      <c r="K51" s="444"/>
      <c r="L51" s="444"/>
      <c r="M51" s="446"/>
      <c r="N51" s="444"/>
      <c r="O51" s="444"/>
      <c r="P51" s="444"/>
      <c r="Q51" s="446"/>
      <c r="R51" s="444"/>
      <c r="S51" s="384"/>
      <c r="T51" s="384"/>
      <c r="U51" s="447"/>
      <c r="V51" s="443"/>
      <c r="W51" s="376"/>
      <c r="X51" s="376"/>
      <c r="Y51" s="376"/>
      <c r="Z51" s="376"/>
      <c r="AA51" s="376"/>
    </row>
    <row r="52" spans="1:27" ht="13.5" customHeight="1" x14ac:dyDescent="0.2">
      <c r="A52" s="444"/>
      <c r="B52" s="444"/>
      <c r="C52" s="376"/>
      <c r="D52" s="445"/>
      <c r="E52" s="444"/>
      <c r="F52" s="444"/>
      <c r="G52" s="446"/>
      <c r="H52" s="444"/>
      <c r="I52" s="446"/>
      <c r="J52" s="444"/>
      <c r="K52" s="444"/>
      <c r="L52" s="444"/>
      <c r="M52" s="446"/>
      <c r="N52" s="444"/>
      <c r="O52" s="444"/>
      <c r="P52" s="444"/>
      <c r="Q52" s="446"/>
      <c r="R52" s="444"/>
      <c r="S52" s="384"/>
      <c r="T52" s="384"/>
      <c r="U52" s="447"/>
      <c r="V52" s="443"/>
      <c r="W52" s="376"/>
      <c r="X52" s="376"/>
      <c r="Y52" s="376"/>
      <c r="Z52" s="376"/>
      <c r="AA52" s="376"/>
    </row>
    <row r="53" spans="1:27" ht="13.5" customHeight="1" x14ac:dyDescent="0.2">
      <c r="A53" s="444"/>
      <c r="B53" s="444"/>
      <c r="C53" s="376"/>
      <c r="D53" s="445"/>
      <c r="E53" s="444"/>
      <c r="F53" s="444"/>
      <c r="G53" s="446"/>
      <c r="H53" s="444"/>
      <c r="I53" s="446"/>
      <c r="J53" s="444"/>
      <c r="K53" s="444"/>
      <c r="L53" s="444"/>
      <c r="M53" s="446"/>
      <c r="N53" s="444"/>
      <c r="O53" s="444"/>
      <c r="P53" s="444"/>
      <c r="Q53" s="446"/>
      <c r="R53" s="444"/>
      <c r="S53" s="384"/>
      <c r="T53" s="384"/>
      <c r="U53" s="447"/>
      <c r="V53" s="443"/>
      <c r="W53" s="376"/>
      <c r="X53" s="376"/>
      <c r="Y53" s="376"/>
      <c r="Z53" s="376"/>
      <c r="AA53" s="376"/>
    </row>
    <row r="54" spans="1:27" ht="13.5" customHeight="1" x14ac:dyDescent="0.2">
      <c r="A54" s="444"/>
      <c r="B54" s="444"/>
      <c r="C54" s="376"/>
      <c r="D54" s="445"/>
      <c r="E54" s="444"/>
      <c r="F54" s="444"/>
      <c r="G54" s="446"/>
      <c r="H54" s="444"/>
      <c r="I54" s="446"/>
      <c r="J54" s="444"/>
      <c r="K54" s="444"/>
      <c r="L54" s="444"/>
      <c r="M54" s="446"/>
      <c r="N54" s="444"/>
      <c r="O54" s="444"/>
      <c r="P54" s="444"/>
      <c r="Q54" s="446"/>
      <c r="R54" s="444"/>
      <c r="S54" s="384"/>
      <c r="T54" s="384"/>
      <c r="U54" s="447"/>
      <c r="V54" s="443"/>
      <c r="W54" s="376"/>
      <c r="X54" s="376"/>
      <c r="Y54" s="376"/>
      <c r="Z54" s="376"/>
      <c r="AA54" s="376"/>
    </row>
    <row r="55" spans="1:27" ht="13.5" customHeight="1" x14ac:dyDescent="0.2">
      <c r="A55" s="444"/>
      <c r="B55" s="444"/>
      <c r="C55" s="376"/>
      <c r="D55" s="445"/>
      <c r="E55" s="444"/>
      <c r="F55" s="444"/>
      <c r="G55" s="446"/>
      <c r="H55" s="444"/>
      <c r="I55" s="446"/>
      <c r="J55" s="444"/>
      <c r="K55" s="444"/>
      <c r="L55" s="444"/>
      <c r="M55" s="446"/>
      <c r="N55" s="444"/>
      <c r="O55" s="444"/>
      <c r="P55" s="444"/>
      <c r="Q55" s="446"/>
      <c r="R55" s="444"/>
      <c r="S55" s="384"/>
      <c r="T55" s="384"/>
      <c r="U55" s="447"/>
      <c r="V55" s="443"/>
      <c r="W55" s="376"/>
      <c r="X55" s="376"/>
      <c r="Y55" s="376"/>
      <c r="Z55" s="376"/>
      <c r="AA55" s="376"/>
    </row>
    <row r="56" spans="1:27" ht="13.5" customHeight="1" x14ac:dyDescent="0.2">
      <c r="A56" s="444"/>
      <c r="B56" s="444"/>
      <c r="C56" s="376"/>
      <c r="D56" s="445"/>
      <c r="E56" s="444"/>
      <c r="F56" s="444"/>
      <c r="G56" s="446"/>
      <c r="H56" s="444"/>
      <c r="I56" s="446"/>
      <c r="J56" s="444"/>
      <c r="K56" s="444"/>
      <c r="L56" s="444"/>
      <c r="M56" s="446"/>
      <c r="N56" s="444"/>
      <c r="O56" s="444"/>
      <c r="P56" s="444"/>
      <c r="Q56" s="446"/>
      <c r="R56" s="444"/>
      <c r="S56" s="384"/>
      <c r="T56" s="384"/>
      <c r="U56" s="447"/>
      <c r="V56" s="443"/>
      <c r="W56" s="376"/>
      <c r="X56" s="376"/>
      <c r="Y56" s="376"/>
      <c r="Z56" s="376"/>
      <c r="AA56" s="376"/>
    </row>
    <row r="57" spans="1:27" ht="13.5" customHeight="1" x14ac:dyDescent="0.2">
      <c r="A57" s="444"/>
      <c r="B57" s="444"/>
      <c r="C57" s="376"/>
      <c r="D57" s="445"/>
      <c r="E57" s="444"/>
      <c r="F57" s="444"/>
      <c r="G57" s="446"/>
      <c r="H57" s="444"/>
      <c r="I57" s="446"/>
      <c r="J57" s="444"/>
      <c r="K57" s="444"/>
      <c r="L57" s="444"/>
      <c r="M57" s="446"/>
      <c r="N57" s="444"/>
      <c r="O57" s="444"/>
      <c r="P57" s="444"/>
      <c r="Q57" s="446"/>
      <c r="R57" s="444"/>
      <c r="S57" s="384"/>
      <c r="T57" s="384"/>
      <c r="U57" s="447"/>
      <c r="V57" s="443"/>
      <c r="W57" s="376"/>
      <c r="X57" s="376"/>
      <c r="Y57" s="376"/>
      <c r="Z57" s="376"/>
      <c r="AA57" s="376"/>
    </row>
    <row r="58" spans="1:27" ht="13.5" customHeight="1" x14ac:dyDescent="0.2">
      <c r="A58" s="444"/>
      <c r="B58" s="444"/>
      <c r="C58" s="376"/>
      <c r="D58" s="445"/>
      <c r="E58" s="444"/>
      <c r="F58" s="444"/>
      <c r="G58" s="446"/>
      <c r="H58" s="444"/>
      <c r="I58" s="446"/>
      <c r="J58" s="444"/>
      <c r="K58" s="444"/>
      <c r="L58" s="444"/>
      <c r="M58" s="446"/>
      <c r="N58" s="444"/>
      <c r="O58" s="444"/>
      <c r="P58" s="444"/>
      <c r="Q58" s="446"/>
      <c r="R58" s="444"/>
      <c r="S58" s="384"/>
      <c r="T58" s="384"/>
      <c r="U58" s="447"/>
      <c r="V58" s="443"/>
      <c r="W58" s="376"/>
      <c r="X58" s="376"/>
      <c r="Y58" s="376"/>
      <c r="Z58" s="376"/>
      <c r="AA58" s="376"/>
    </row>
    <row r="59" spans="1:27" ht="13.5" customHeight="1" x14ac:dyDescent="0.2">
      <c r="A59" s="444"/>
      <c r="B59" s="444"/>
      <c r="C59" s="376"/>
      <c r="D59" s="445"/>
      <c r="E59" s="444"/>
      <c r="F59" s="444"/>
      <c r="G59" s="446"/>
      <c r="H59" s="444"/>
      <c r="I59" s="446"/>
      <c r="J59" s="444"/>
      <c r="K59" s="444"/>
      <c r="L59" s="444"/>
      <c r="M59" s="446"/>
      <c r="N59" s="444"/>
      <c r="O59" s="444"/>
      <c r="P59" s="444"/>
      <c r="Q59" s="446"/>
      <c r="R59" s="444"/>
      <c r="S59" s="384"/>
      <c r="T59" s="384"/>
      <c r="U59" s="447"/>
      <c r="V59" s="443"/>
      <c r="W59" s="376"/>
      <c r="X59" s="376"/>
      <c r="Y59" s="376"/>
      <c r="Z59" s="376"/>
      <c r="AA59" s="376"/>
    </row>
    <row r="60" spans="1:27" ht="13.5" customHeight="1" x14ac:dyDescent="0.2">
      <c r="A60" s="444"/>
      <c r="B60" s="444"/>
      <c r="C60" s="376"/>
      <c r="D60" s="445"/>
      <c r="E60" s="444"/>
      <c r="F60" s="444"/>
      <c r="G60" s="446"/>
      <c r="H60" s="444"/>
      <c r="I60" s="446"/>
      <c r="J60" s="444"/>
      <c r="K60" s="444"/>
      <c r="L60" s="444"/>
      <c r="M60" s="446"/>
      <c r="N60" s="444"/>
      <c r="O60" s="444"/>
      <c r="P60" s="444"/>
      <c r="Q60" s="446"/>
      <c r="R60" s="444"/>
      <c r="S60" s="384"/>
      <c r="T60" s="384"/>
      <c r="U60" s="447"/>
      <c r="V60" s="443"/>
      <c r="W60" s="376"/>
      <c r="X60" s="376"/>
      <c r="Y60" s="376"/>
      <c r="Z60" s="376"/>
      <c r="AA60" s="376"/>
    </row>
    <row r="61" spans="1:27" ht="13.5" customHeight="1" x14ac:dyDescent="0.2">
      <c r="A61" s="444"/>
      <c r="B61" s="444"/>
      <c r="C61" s="376"/>
      <c r="D61" s="445"/>
      <c r="E61" s="444"/>
      <c r="F61" s="444"/>
      <c r="G61" s="446"/>
      <c r="H61" s="444"/>
      <c r="I61" s="446"/>
      <c r="J61" s="444"/>
      <c r="K61" s="444"/>
      <c r="L61" s="444"/>
      <c r="M61" s="446"/>
      <c r="N61" s="444"/>
      <c r="O61" s="444"/>
      <c r="P61" s="444"/>
      <c r="Q61" s="446"/>
      <c r="R61" s="444"/>
      <c r="S61" s="384"/>
      <c r="T61" s="384"/>
      <c r="U61" s="447"/>
      <c r="V61" s="443"/>
      <c r="W61" s="376"/>
      <c r="X61" s="376"/>
      <c r="Y61" s="376"/>
      <c r="Z61" s="376"/>
      <c r="AA61" s="376"/>
    </row>
    <row r="62" spans="1:27" ht="13.5" customHeight="1" x14ac:dyDescent="0.2">
      <c r="A62" s="444"/>
      <c r="B62" s="444"/>
      <c r="C62" s="376"/>
      <c r="D62" s="445"/>
      <c r="E62" s="444"/>
      <c r="F62" s="444"/>
      <c r="G62" s="446"/>
      <c r="H62" s="444"/>
      <c r="I62" s="446"/>
      <c r="J62" s="444"/>
      <c r="K62" s="444"/>
      <c r="L62" s="444"/>
      <c r="M62" s="446"/>
      <c r="N62" s="444"/>
      <c r="O62" s="444"/>
      <c r="P62" s="444"/>
      <c r="Q62" s="446"/>
      <c r="R62" s="444"/>
      <c r="S62" s="384"/>
      <c r="T62" s="384"/>
      <c r="U62" s="447"/>
      <c r="V62" s="443"/>
      <c r="W62" s="376"/>
      <c r="X62" s="376"/>
      <c r="Y62" s="376"/>
      <c r="Z62" s="376"/>
      <c r="AA62" s="376"/>
    </row>
    <row r="63" spans="1:27" ht="13.5" customHeight="1" x14ac:dyDescent="0.2">
      <c r="A63" s="444"/>
      <c r="B63" s="444"/>
      <c r="C63" s="376"/>
      <c r="D63" s="445"/>
      <c r="E63" s="444"/>
      <c r="F63" s="444"/>
      <c r="G63" s="446"/>
      <c r="H63" s="444"/>
      <c r="I63" s="446"/>
      <c r="J63" s="444"/>
      <c r="K63" s="444"/>
      <c r="L63" s="444"/>
      <c r="M63" s="446"/>
      <c r="N63" s="444"/>
      <c r="O63" s="444"/>
      <c r="P63" s="444"/>
      <c r="Q63" s="446"/>
      <c r="R63" s="444"/>
      <c r="S63" s="384"/>
      <c r="T63" s="384"/>
      <c r="U63" s="447"/>
      <c r="V63" s="443"/>
      <c r="W63" s="376"/>
      <c r="X63" s="376"/>
      <c r="Y63" s="376"/>
      <c r="Z63" s="376"/>
      <c r="AA63" s="376"/>
    </row>
    <row r="64" spans="1:27" ht="13.5" customHeight="1" x14ac:dyDescent="0.2">
      <c r="A64" s="444"/>
      <c r="B64" s="444"/>
      <c r="C64" s="376"/>
      <c r="D64" s="445"/>
      <c r="E64" s="444"/>
      <c r="F64" s="444"/>
      <c r="G64" s="446"/>
      <c r="H64" s="444"/>
      <c r="I64" s="446"/>
      <c r="J64" s="444"/>
      <c r="K64" s="444"/>
      <c r="L64" s="444"/>
      <c r="M64" s="446"/>
      <c r="N64" s="444"/>
      <c r="O64" s="444"/>
      <c r="P64" s="444"/>
      <c r="Q64" s="446"/>
      <c r="R64" s="444"/>
      <c r="S64" s="384"/>
      <c r="T64" s="384"/>
      <c r="U64" s="447"/>
      <c r="V64" s="443"/>
      <c r="W64" s="376"/>
      <c r="X64" s="376"/>
      <c r="Y64" s="376"/>
      <c r="Z64" s="376"/>
      <c r="AA64" s="376"/>
    </row>
    <row r="65" spans="1:27" ht="13.5" customHeight="1" x14ac:dyDescent="0.2">
      <c r="A65" s="444"/>
      <c r="B65" s="444"/>
      <c r="C65" s="376"/>
      <c r="D65" s="445"/>
      <c r="E65" s="444"/>
      <c r="F65" s="444"/>
      <c r="G65" s="446"/>
      <c r="H65" s="444"/>
      <c r="I65" s="446"/>
      <c r="J65" s="444"/>
      <c r="K65" s="444"/>
      <c r="L65" s="444"/>
      <c r="M65" s="446"/>
      <c r="N65" s="444"/>
      <c r="O65" s="444"/>
      <c r="P65" s="444"/>
      <c r="Q65" s="446"/>
      <c r="R65" s="444"/>
      <c r="S65" s="384"/>
      <c r="T65" s="384"/>
      <c r="U65" s="447"/>
      <c r="V65" s="443"/>
      <c r="W65" s="376"/>
      <c r="X65" s="376"/>
      <c r="Y65" s="376"/>
      <c r="Z65" s="376"/>
      <c r="AA65" s="376"/>
    </row>
    <row r="66" spans="1:27" ht="13.5" customHeight="1" x14ac:dyDescent="0.2">
      <c r="A66" s="444"/>
      <c r="B66" s="444"/>
      <c r="C66" s="376"/>
      <c r="D66" s="445"/>
      <c r="E66" s="444"/>
      <c r="F66" s="444"/>
      <c r="G66" s="446"/>
      <c r="H66" s="444"/>
      <c r="I66" s="446"/>
      <c r="J66" s="444"/>
      <c r="K66" s="444"/>
      <c r="L66" s="444"/>
      <c r="M66" s="446"/>
      <c r="N66" s="444"/>
      <c r="O66" s="444"/>
      <c r="P66" s="444"/>
      <c r="Q66" s="446"/>
      <c r="R66" s="444"/>
      <c r="S66" s="384"/>
      <c r="T66" s="384"/>
      <c r="U66" s="447"/>
      <c r="V66" s="443"/>
      <c r="W66" s="376"/>
      <c r="X66" s="376"/>
      <c r="Y66" s="376"/>
      <c r="Z66" s="376"/>
      <c r="AA66" s="376"/>
    </row>
    <row r="67" spans="1:27" ht="13.5" customHeight="1" x14ac:dyDescent="0.2">
      <c r="A67" s="444"/>
      <c r="B67" s="444"/>
      <c r="C67" s="376"/>
      <c r="D67" s="445"/>
      <c r="E67" s="444"/>
      <c r="F67" s="444"/>
      <c r="G67" s="446"/>
      <c r="H67" s="444"/>
      <c r="I67" s="446"/>
      <c r="J67" s="444"/>
      <c r="K67" s="444"/>
      <c r="L67" s="444"/>
      <c r="M67" s="446"/>
      <c r="N67" s="444"/>
      <c r="O67" s="444"/>
      <c r="P67" s="444"/>
      <c r="Q67" s="446"/>
      <c r="R67" s="444"/>
      <c r="S67" s="384"/>
      <c r="T67" s="384"/>
      <c r="U67" s="447"/>
      <c r="V67" s="443"/>
      <c r="W67" s="376"/>
      <c r="X67" s="376"/>
      <c r="Y67" s="376"/>
      <c r="Z67" s="376"/>
      <c r="AA67" s="376"/>
    </row>
    <row r="68" spans="1:27" ht="13.5" customHeight="1" x14ac:dyDescent="0.2">
      <c r="A68" s="444"/>
      <c r="B68" s="444"/>
      <c r="C68" s="376"/>
      <c r="D68" s="445"/>
      <c r="E68" s="444"/>
      <c r="F68" s="444"/>
      <c r="G68" s="446"/>
      <c r="H68" s="444"/>
      <c r="I68" s="446"/>
      <c r="J68" s="444"/>
      <c r="K68" s="444"/>
      <c r="L68" s="444"/>
      <c r="M68" s="446"/>
      <c r="N68" s="444"/>
      <c r="O68" s="444"/>
      <c r="P68" s="444"/>
      <c r="Q68" s="446"/>
      <c r="R68" s="444"/>
      <c r="S68" s="384"/>
      <c r="T68" s="384"/>
      <c r="U68" s="447"/>
      <c r="V68" s="443"/>
      <c r="W68" s="376"/>
      <c r="X68" s="376"/>
      <c r="Y68" s="376"/>
      <c r="Z68" s="376"/>
      <c r="AA68" s="376"/>
    </row>
    <row r="69" spans="1:27" ht="13.5" customHeight="1" x14ac:dyDescent="0.2">
      <c r="A69" s="444"/>
      <c r="B69" s="444"/>
      <c r="C69" s="376"/>
      <c r="D69" s="445"/>
      <c r="E69" s="444"/>
      <c r="F69" s="444"/>
      <c r="G69" s="446"/>
      <c r="H69" s="444"/>
      <c r="I69" s="446"/>
      <c r="J69" s="444"/>
      <c r="K69" s="444"/>
      <c r="L69" s="444"/>
      <c r="M69" s="446"/>
      <c r="N69" s="444"/>
      <c r="O69" s="444"/>
      <c r="P69" s="444"/>
      <c r="Q69" s="446"/>
      <c r="R69" s="444"/>
      <c r="S69" s="384"/>
      <c r="T69" s="384"/>
      <c r="U69" s="447"/>
      <c r="V69" s="443"/>
      <c r="W69" s="376"/>
      <c r="X69" s="376"/>
      <c r="Y69" s="376"/>
      <c r="Z69" s="376"/>
      <c r="AA69" s="376"/>
    </row>
    <row r="70" spans="1:27" ht="13.5" customHeight="1" x14ac:dyDescent="0.2">
      <c r="A70" s="444"/>
      <c r="B70" s="444"/>
      <c r="C70" s="376"/>
      <c r="D70" s="445"/>
      <c r="E70" s="444"/>
      <c r="F70" s="444"/>
      <c r="G70" s="446"/>
      <c r="H70" s="444"/>
      <c r="I70" s="446"/>
      <c r="J70" s="444"/>
      <c r="K70" s="444"/>
      <c r="L70" s="444"/>
      <c r="M70" s="446"/>
      <c r="N70" s="444"/>
      <c r="O70" s="444"/>
      <c r="P70" s="444"/>
      <c r="Q70" s="446"/>
      <c r="R70" s="444"/>
      <c r="S70" s="384"/>
      <c r="T70" s="384"/>
      <c r="U70" s="447"/>
      <c r="V70" s="443"/>
      <c r="W70" s="376"/>
      <c r="X70" s="376"/>
      <c r="Y70" s="376"/>
      <c r="Z70" s="376"/>
      <c r="AA70" s="376"/>
    </row>
    <row r="71" spans="1:27" ht="13.5" customHeight="1" x14ac:dyDescent="0.2">
      <c r="A71" s="444"/>
      <c r="B71" s="444"/>
      <c r="C71" s="376"/>
      <c r="D71" s="445"/>
      <c r="E71" s="444"/>
      <c r="F71" s="444"/>
      <c r="G71" s="446"/>
      <c r="H71" s="444"/>
      <c r="I71" s="446"/>
      <c r="J71" s="444"/>
      <c r="K71" s="444"/>
      <c r="L71" s="444"/>
      <c r="M71" s="446"/>
      <c r="N71" s="444"/>
      <c r="O71" s="444"/>
      <c r="P71" s="444"/>
      <c r="Q71" s="446"/>
      <c r="R71" s="444"/>
      <c r="S71" s="384"/>
      <c r="T71" s="384"/>
      <c r="U71" s="447"/>
      <c r="V71" s="443"/>
      <c r="W71" s="376"/>
      <c r="X71" s="376"/>
      <c r="Y71" s="376"/>
      <c r="Z71" s="376"/>
      <c r="AA71" s="376"/>
    </row>
    <row r="72" spans="1:27" ht="13.5" customHeight="1" x14ac:dyDescent="0.2">
      <c r="A72" s="444"/>
      <c r="B72" s="444"/>
      <c r="C72" s="376"/>
      <c r="D72" s="445"/>
      <c r="E72" s="444"/>
      <c r="F72" s="444"/>
      <c r="G72" s="446"/>
      <c r="H72" s="444"/>
      <c r="I72" s="446"/>
      <c r="J72" s="444"/>
      <c r="K72" s="444"/>
      <c r="L72" s="444"/>
      <c r="M72" s="446"/>
      <c r="N72" s="444"/>
      <c r="O72" s="444"/>
      <c r="P72" s="444"/>
      <c r="Q72" s="446"/>
      <c r="R72" s="444"/>
      <c r="S72" s="384"/>
      <c r="T72" s="384"/>
      <c r="U72" s="447"/>
      <c r="V72" s="443"/>
      <c r="W72" s="376"/>
      <c r="X72" s="376"/>
      <c r="Y72" s="376"/>
      <c r="Z72" s="376"/>
      <c r="AA72" s="376"/>
    </row>
    <row r="73" spans="1:27" ht="13.5" customHeight="1" x14ac:dyDescent="0.2">
      <c r="A73" s="444"/>
      <c r="B73" s="444"/>
      <c r="C73" s="376"/>
      <c r="D73" s="445"/>
      <c r="E73" s="444"/>
      <c r="F73" s="444"/>
      <c r="G73" s="446"/>
      <c r="H73" s="444"/>
      <c r="I73" s="446"/>
      <c r="J73" s="444"/>
      <c r="K73" s="444"/>
      <c r="L73" s="444"/>
      <c r="M73" s="446"/>
      <c r="N73" s="444"/>
      <c r="O73" s="444"/>
      <c r="P73" s="444"/>
      <c r="Q73" s="446"/>
      <c r="R73" s="444"/>
      <c r="S73" s="384"/>
      <c r="T73" s="384"/>
      <c r="U73" s="447"/>
      <c r="V73" s="443"/>
      <c r="W73" s="376"/>
      <c r="X73" s="376"/>
      <c r="Y73" s="376"/>
      <c r="Z73" s="376"/>
      <c r="AA73" s="376"/>
    </row>
    <row r="74" spans="1:27" ht="13.5" customHeight="1" x14ac:dyDescent="0.2">
      <c r="A74" s="444"/>
      <c r="B74" s="444"/>
      <c r="C74" s="376"/>
      <c r="D74" s="445"/>
      <c r="E74" s="444"/>
      <c r="F74" s="444"/>
      <c r="G74" s="446"/>
      <c r="H74" s="444"/>
      <c r="I74" s="446"/>
      <c r="J74" s="444"/>
      <c r="K74" s="444"/>
      <c r="L74" s="444"/>
      <c r="M74" s="446"/>
      <c r="N74" s="444"/>
      <c r="O74" s="444"/>
      <c r="P74" s="444"/>
      <c r="Q74" s="446"/>
      <c r="R74" s="444"/>
      <c r="S74" s="384"/>
      <c r="T74" s="384"/>
      <c r="U74" s="447"/>
      <c r="V74" s="443"/>
      <c r="W74" s="376"/>
      <c r="X74" s="376"/>
      <c r="Y74" s="376"/>
      <c r="Z74" s="376"/>
      <c r="AA74" s="376"/>
    </row>
    <row r="75" spans="1:27" ht="13.5" customHeight="1" x14ac:dyDescent="0.2">
      <c r="A75" s="444"/>
      <c r="B75" s="444"/>
      <c r="C75" s="376"/>
      <c r="D75" s="445"/>
      <c r="E75" s="444"/>
      <c r="F75" s="444"/>
      <c r="G75" s="446"/>
      <c r="H75" s="444"/>
      <c r="I75" s="446"/>
      <c r="J75" s="444"/>
      <c r="K75" s="444"/>
      <c r="L75" s="444"/>
      <c r="M75" s="446"/>
      <c r="N75" s="444"/>
      <c r="O75" s="444"/>
      <c r="P75" s="444"/>
      <c r="Q75" s="446"/>
      <c r="R75" s="444"/>
      <c r="S75" s="384"/>
      <c r="T75" s="384"/>
      <c r="U75" s="447"/>
      <c r="V75" s="443"/>
      <c r="W75" s="376"/>
      <c r="X75" s="376"/>
      <c r="Y75" s="376"/>
      <c r="Z75" s="376"/>
      <c r="AA75" s="376"/>
    </row>
    <row r="76" spans="1:27" ht="13.5" customHeight="1" x14ac:dyDescent="0.2">
      <c r="A76" s="444"/>
      <c r="B76" s="444"/>
      <c r="C76" s="376"/>
      <c r="D76" s="445"/>
      <c r="E76" s="444"/>
      <c r="F76" s="444"/>
      <c r="G76" s="446"/>
      <c r="H76" s="444"/>
      <c r="I76" s="446"/>
      <c r="J76" s="444"/>
      <c r="K76" s="444"/>
      <c r="L76" s="444"/>
      <c r="M76" s="446"/>
      <c r="N76" s="444"/>
      <c r="O76" s="444"/>
      <c r="P76" s="444"/>
      <c r="Q76" s="446"/>
      <c r="R76" s="444"/>
      <c r="S76" s="384"/>
      <c r="T76" s="384"/>
      <c r="U76" s="447"/>
      <c r="V76" s="443"/>
      <c r="W76" s="376"/>
      <c r="X76" s="376"/>
      <c r="Y76" s="376"/>
      <c r="Z76" s="376"/>
      <c r="AA76" s="376"/>
    </row>
    <row r="77" spans="1:27" ht="13.5" customHeight="1" x14ac:dyDescent="0.2">
      <c r="A77" s="444"/>
      <c r="B77" s="444"/>
      <c r="C77" s="376"/>
      <c r="D77" s="445"/>
      <c r="E77" s="444"/>
      <c r="F77" s="444"/>
      <c r="G77" s="446"/>
      <c r="H77" s="444"/>
      <c r="I77" s="446"/>
      <c r="J77" s="444"/>
      <c r="K77" s="444"/>
      <c r="L77" s="444"/>
      <c r="M77" s="446"/>
      <c r="N77" s="444"/>
      <c r="O77" s="444"/>
      <c r="P77" s="444"/>
      <c r="Q77" s="446"/>
      <c r="R77" s="444"/>
      <c r="S77" s="384"/>
      <c r="T77" s="384"/>
      <c r="U77" s="447"/>
      <c r="V77" s="443"/>
      <c r="W77" s="376"/>
      <c r="X77" s="376"/>
      <c r="Y77" s="376"/>
      <c r="Z77" s="376"/>
      <c r="AA77" s="376"/>
    </row>
    <row r="78" spans="1:27" ht="13.5" customHeight="1" x14ac:dyDescent="0.2">
      <c r="A78" s="444"/>
      <c r="B78" s="444"/>
      <c r="C78" s="376"/>
      <c r="D78" s="445"/>
      <c r="E78" s="444"/>
      <c r="F78" s="444"/>
      <c r="G78" s="446"/>
      <c r="H78" s="444"/>
      <c r="I78" s="446"/>
      <c r="J78" s="444"/>
      <c r="K78" s="444"/>
      <c r="L78" s="444"/>
      <c r="M78" s="446"/>
      <c r="N78" s="444"/>
      <c r="O78" s="444"/>
      <c r="P78" s="444"/>
      <c r="Q78" s="446"/>
      <c r="R78" s="444"/>
      <c r="S78" s="384"/>
      <c r="T78" s="384"/>
      <c r="U78" s="447"/>
      <c r="V78" s="443"/>
      <c r="W78" s="376"/>
      <c r="X78" s="376"/>
      <c r="Y78" s="376"/>
      <c r="Z78" s="376"/>
      <c r="AA78" s="376"/>
    </row>
    <row r="79" spans="1:27" ht="13.5" customHeight="1" x14ac:dyDescent="0.2">
      <c r="A79" s="444"/>
      <c r="B79" s="444"/>
      <c r="C79" s="376"/>
      <c r="D79" s="445"/>
      <c r="E79" s="444"/>
      <c r="F79" s="444"/>
      <c r="G79" s="446"/>
      <c r="H79" s="444"/>
      <c r="I79" s="446"/>
      <c r="J79" s="444"/>
      <c r="K79" s="444"/>
      <c r="L79" s="444"/>
      <c r="M79" s="446"/>
      <c r="N79" s="444"/>
      <c r="O79" s="444"/>
      <c r="P79" s="444"/>
      <c r="Q79" s="446"/>
      <c r="R79" s="444"/>
      <c r="S79" s="384"/>
      <c r="T79" s="384"/>
      <c r="U79" s="447"/>
      <c r="V79" s="443"/>
      <c r="W79" s="376"/>
      <c r="X79" s="376"/>
      <c r="Y79" s="376"/>
      <c r="Z79" s="376"/>
      <c r="AA79" s="376"/>
    </row>
    <row r="80" spans="1:27" ht="13.5" customHeight="1" x14ac:dyDescent="0.2">
      <c r="A80" s="444"/>
      <c r="B80" s="444"/>
      <c r="C80" s="376"/>
      <c r="D80" s="445"/>
      <c r="E80" s="444"/>
      <c r="F80" s="444"/>
      <c r="G80" s="446"/>
      <c r="H80" s="444"/>
      <c r="I80" s="446"/>
      <c r="J80" s="444"/>
      <c r="K80" s="444"/>
      <c r="L80" s="444"/>
      <c r="M80" s="446"/>
      <c r="N80" s="444"/>
      <c r="O80" s="444"/>
      <c r="P80" s="444"/>
      <c r="Q80" s="446"/>
      <c r="R80" s="444"/>
      <c r="S80" s="384"/>
      <c r="T80" s="384"/>
      <c r="U80" s="447"/>
      <c r="V80" s="443"/>
      <c r="W80" s="376"/>
      <c r="X80" s="376"/>
      <c r="Y80" s="376"/>
      <c r="Z80" s="376"/>
      <c r="AA80" s="376"/>
    </row>
    <row r="81" spans="1:27" ht="13.5" customHeight="1" x14ac:dyDescent="0.2">
      <c r="A81" s="444"/>
      <c r="B81" s="444"/>
      <c r="C81" s="376"/>
      <c r="D81" s="445"/>
      <c r="E81" s="444"/>
      <c r="F81" s="444"/>
      <c r="G81" s="446"/>
      <c r="H81" s="444"/>
      <c r="I81" s="446"/>
      <c r="J81" s="444"/>
      <c r="K81" s="444"/>
      <c r="L81" s="444"/>
      <c r="M81" s="446"/>
      <c r="N81" s="444"/>
      <c r="O81" s="444"/>
      <c r="P81" s="444"/>
      <c r="Q81" s="446"/>
      <c r="R81" s="444"/>
      <c r="S81" s="384"/>
      <c r="T81" s="384"/>
      <c r="U81" s="447"/>
      <c r="V81" s="443"/>
      <c r="W81" s="376"/>
      <c r="X81" s="376"/>
      <c r="Y81" s="376"/>
      <c r="Z81" s="376"/>
      <c r="AA81" s="376"/>
    </row>
    <row r="82" spans="1:27" ht="13.5" customHeight="1" x14ac:dyDescent="0.2">
      <c r="A82" s="444"/>
      <c r="B82" s="444"/>
      <c r="C82" s="376"/>
      <c r="D82" s="445"/>
      <c r="E82" s="444"/>
      <c r="F82" s="444"/>
      <c r="G82" s="446"/>
      <c r="H82" s="444"/>
      <c r="I82" s="446"/>
      <c r="J82" s="444"/>
      <c r="K82" s="444"/>
      <c r="L82" s="444"/>
      <c r="M82" s="446"/>
      <c r="N82" s="444"/>
      <c r="O82" s="444"/>
      <c r="P82" s="444"/>
      <c r="Q82" s="446"/>
      <c r="R82" s="444"/>
      <c r="S82" s="384"/>
      <c r="T82" s="384"/>
      <c r="U82" s="447"/>
      <c r="V82" s="443"/>
      <c r="W82" s="376"/>
      <c r="X82" s="376"/>
      <c r="Y82" s="376"/>
      <c r="Z82" s="376"/>
      <c r="AA82" s="376"/>
    </row>
    <row r="83" spans="1:27" ht="13.5" customHeight="1" x14ac:dyDescent="0.2">
      <c r="A83" s="444"/>
      <c r="B83" s="444"/>
      <c r="C83" s="376"/>
      <c r="D83" s="445"/>
      <c r="E83" s="444"/>
      <c r="F83" s="444"/>
      <c r="G83" s="446"/>
      <c r="H83" s="444"/>
      <c r="I83" s="446"/>
      <c r="J83" s="444"/>
      <c r="K83" s="444"/>
      <c r="L83" s="444"/>
      <c r="M83" s="446"/>
      <c r="N83" s="444"/>
      <c r="O83" s="444"/>
      <c r="P83" s="444"/>
      <c r="Q83" s="446"/>
      <c r="R83" s="444"/>
      <c r="S83" s="384"/>
      <c r="T83" s="384"/>
      <c r="U83" s="447"/>
      <c r="V83" s="443"/>
      <c r="W83" s="376"/>
      <c r="X83" s="376"/>
      <c r="Y83" s="376"/>
      <c r="Z83" s="376"/>
      <c r="AA83" s="376"/>
    </row>
    <row r="84" spans="1:27" ht="13.5" customHeight="1" x14ac:dyDescent="0.2">
      <c r="A84" s="444"/>
      <c r="B84" s="444"/>
      <c r="C84" s="376"/>
      <c r="D84" s="445"/>
      <c r="E84" s="444"/>
      <c r="F84" s="444"/>
      <c r="G84" s="446"/>
      <c r="H84" s="444"/>
      <c r="I84" s="446"/>
      <c r="J84" s="444"/>
      <c r="K84" s="444"/>
      <c r="L84" s="444"/>
      <c r="M84" s="446"/>
      <c r="N84" s="444"/>
      <c r="O84" s="444"/>
      <c r="P84" s="444"/>
      <c r="Q84" s="446"/>
      <c r="R84" s="444"/>
      <c r="S84" s="384"/>
      <c r="T84" s="384"/>
      <c r="U84" s="447"/>
      <c r="V84" s="443"/>
      <c r="W84" s="376"/>
      <c r="X84" s="376"/>
      <c r="Y84" s="376"/>
      <c r="Z84" s="376"/>
      <c r="AA84" s="376"/>
    </row>
    <row r="85" spans="1:27" ht="13.5" customHeight="1" x14ac:dyDescent="0.2">
      <c r="A85" s="444"/>
      <c r="B85" s="444"/>
      <c r="C85" s="376"/>
      <c r="D85" s="445"/>
      <c r="E85" s="444"/>
      <c r="F85" s="444"/>
      <c r="G85" s="446"/>
      <c r="H85" s="444"/>
      <c r="I85" s="446"/>
      <c r="J85" s="444"/>
      <c r="K85" s="444"/>
      <c r="L85" s="444"/>
      <c r="M85" s="446"/>
      <c r="N85" s="444"/>
      <c r="O85" s="444"/>
      <c r="P85" s="444"/>
      <c r="Q85" s="446"/>
      <c r="R85" s="444"/>
      <c r="S85" s="384"/>
      <c r="T85" s="384"/>
      <c r="U85" s="447"/>
      <c r="V85" s="443"/>
      <c r="W85" s="376"/>
      <c r="X85" s="376"/>
      <c r="Y85" s="376"/>
      <c r="Z85" s="376"/>
      <c r="AA85" s="376"/>
    </row>
    <row r="86" spans="1:27" ht="13.5" customHeight="1" x14ac:dyDescent="0.2">
      <c r="A86" s="444"/>
      <c r="B86" s="444"/>
      <c r="C86" s="376"/>
      <c r="D86" s="445"/>
      <c r="E86" s="444"/>
      <c r="F86" s="444"/>
      <c r="G86" s="446"/>
      <c r="H86" s="444"/>
      <c r="I86" s="446"/>
      <c r="J86" s="444"/>
      <c r="K86" s="444"/>
      <c r="L86" s="444"/>
      <c r="M86" s="446"/>
      <c r="N86" s="444"/>
      <c r="O86" s="444"/>
      <c r="P86" s="444"/>
      <c r="Q86" s="446"/>
      <c r="R86" s="444"/>
      <c r="S86" s="384"/>
      <c r="T86" s="384"/>
      <c r="U86" s="447"/>
      <c r="V86" s="443"/>
      <c r="W86" s="376"/>
      <c r="X86" s="376"/>
      <c r="Y86" s="376"/>
      <c r="Z86" s="376"/>
      <c r="AA86" s="376"/>
    </row>
    <row r="87" spans="1:27" ht="13.5" customHeight="1" x14ac:dyDescent="0.2">
      <c r="A87" s="444"/>
      <c r="B87" s="444"/>
      <c r="C87" s="376"/>
      <c r="D87" s="445"/>
      <c r="E87" s="444"/>
      <c r="F87" s="444"/>
      <c r="G87" s="446"/>
      <c r="H87" s="444"/>
      <c r="I87" s="446"/>
      <c r="J87" s="444"/>
      <c r="K87" s="444"/>
      <c r="L87" s="444"/>
      <c r="M87" s="446"/>
      <c r="N87" s="444"/>
      <c r="O87" s="444"/>
      <c r="P87" s="444"/>
      <c r="Q87" s="446"/>
      <c r="R87" s="444"/>
      <c r="S87" s="384"/>
      <c r="T87" s="384"/>
      <c r="U87" s="447"/>
      <c r="V87" s="443"/>
      <c r="W87" s="376"/>
      <c r="X87" s="376"/>
      <c r="Y87" s="376"/>
      <c r="Z87" s="376"/>
      <c r="AA87" s="376"/>
    </row>
    <row r="88" spans="1:27" ht="13.5" customHeight="1" x14ac:dyDescent="0.2">
      <c r="A88" s="444"/>
      <c r="B88" s="444"/>
      <c r="C88" s="376"/>
      <c r="D88" s="445"/>
      <c r="E88" s="444"/>
      <c r="F88" s="444"/>
      <c r="G88" s="446"/>
      <c r="H88" s="444"/>
      <c r="I88" s="446"/>
      <c r="J88" s="444"/>
      <c r="K88" s="444"/>
      <c r="L88" s="444"/>
      <c r="M88" s="446"/>
      <c r="N88" s="444"/>
      <c r="O88" s="444"/>
      <c r="P88" s="444"/>
      <c r="Q88" s="446"/>
      <c r="R88" s="444"/>
      <c r="S88" s="384"/>
      <c r="T88" s="384"/>
      <c r="U88" s="447"/>
      <c r="V88" s="443"/>
      <c r="W88" s="376"/>
      <c r="X88" s="376"/>
      <c r="Y88" s="376"/>
      <c r="Z88" s="376"/>
      <c r="AA88" s="376"/>
    </row>
    <row r="89" spans="1:27" ht="13.5" customHeight="1" x14ac:dyDescent="0.2">
      <c r="A89" s="444"/>
      <c r="B89" s="444"/>
      <c r="C89" s="376"/>
      <c r="D89" s="445"/>
      <c r="E89" s="444"/>
      <c r="F89" s="444"/>
      <c r="G89" s="446"/>
      <c r="H89" s="444"/>
      <c r="I89" s="446"/>
      <c r="J89" s="444"/>
      <c r="K89" s="444"/>
      <c r="L89" s="444"/>
      <c r="M89" s="446"/>
      <c r="N89" s="444"/>
      <c r="O89" s="444"/>
      <c r="P89" s="444"/>
      <c r="Q89" s="446"/>
      <c r="R89" s="444"/>
      <c r="S89" s="384"/>
      <c r="T89" s="384"/>
      <c r="U89" s="447"/>
      <c r="V89" s="443"/>
      <c r="W89" s="376"/>
      <c r="X89" s="376"/>
      <c r="Y89" s="376"/>
      <c r="Z89" s="376"/>
      <c r="AA89" s="376"/>
    </row>
    <row r="90" spans="1:27" ht="13.5" customHeight="1" x14ac:dyDescent="0.2">
      <c r="A90" s="444"/>
      <c r="B90" s="444"/>
      <c r="C90" s="376"/>
      <c r="D90" s="445"/>
      <c r="E90" s="444"/>
      <c r="F90" s="444"/>
      <c r="G90" s="446"/>
      <c r="H90" s="444"/>
      <c r="I90" s="446"/>
      <c r="J90" s="444"/>
      <c r="K90" s="444"/>
      <c r="L90" s="444"/>
      <c r="M90" s="446"/>
      <c r="N90" s="444"/>
      <c r="O90" s="444"/>
      <c r="P90" s="444"/>
      <c r="Q90" s="446"/>
      <c r="R90" s="444"/>
      <c r="S90" s="384"/>
      <c r="T90" s="384"/>
      <c r="U90" s="447"/>
      <c r="V90" s="443"/>
      <c r="W90" s="376"/>
      <c r="X90" s="376"/>
      <c r="Y90" s="376"/>
      <c r="Z90" s="376"/>
      <c r="AA90" s="376"/>
    </row>
    <row r="91" spans="1:27" ht="13.5" customHeight="1" x14ac:dyDescent="0.2">
      <c r="A91" s="444"/>
      <c r="B91" s="444"/>
      <c r="C91" s="376"/>
      <c r="D91" s="445"/>
      <c r="E91" s="444"/>
      <c r="F91" s="444"/>
      <c r="G91" s="446"/>
      <c r="H91" s="444"/>
      <c r="I91" s="446"/>
      <c r="J91" s="444"/>
      <c r="K91" s="444"/>
      <c r="L91" s="444"/>
      <c r="M91" s="446"/>
      <c r="N91" s="444"/>
      <c r="O91" s="444"/>
      <c r="P91" s="444"/>
      <c r="Q91" s="446"/>
      <c r="R91" s="444"/>
      <c r="S91" s="384"/>
      <c r="T91" s="384"/>
      <c r="U91" s="447"/>
      <c r="V91" s="443"/>
      <c r="W91" s="376"/>
      <c r="X91" s="376"/>
      <c r="Y91" s="376"/>
      <c r="Z91" s="376"/>
      <c r="AA91" s="376"/>
    </row>
    <row r="92" spans="1:27" ht="13.5" customHeight="1" x14ac:dyDescent="0.2">
      <c r="A92" s="444"/>
      <c r="B92" s="444"/>
      <c r="C92" s="376"/>
      <c r="D92" s="445"/>
      <c r="E92" s="444"/>
      <c r="F92" s="444"/>
      <c r="G92" s="446"/>
      <c r="H92" s="444"/>
      <c r="I92" s="446"/>
      <c r="J92" s="444"/>
      <c r="K92" s="444"/>
      <c r="L92" s="444"/>
      <c r="M92" s="446"/>
      <c r="N92" s="444"/>
      <c r="O92" s="444"/>
      <c r="P92" s="444"/>
      <c r="Q92" s="446"/>
      <c r="R92" s="444"/>
      <c r="S92" s="384"/>
      <c r="T92" s="384"/>
      <c r="U92" s="447"/>
      <c r="V92" s="443"/>
      <c r="W92" s="376"/>
      <c r="X92" s="376"/>
      <c r="Y92" s="376"/>
      <c r="Z92" s="376"/>
      <c r="AA92" s="376"/>
    </row>
    <row r="93" spans="1:27" ht="13.5" customHeight="1" x14ac:dyDescent="0.2">
      <c r="A93" s="444"/>
      <c r="B93" s="444"/>
      <c r="C93" s="376"/>
      <c r="D93" s="445"/>
      <c r="E93" s="444"/>
      <c r="F93" s="444"/>
      <c r="G93" s="446"/>
      <c r="H93" s="444"/>
      <c r="I93" s="446"/>
      <c r="J93" s="444"/>
      <c r="K93" s="444"/>
      <c r="L93" s="444"/>
      <c r="M93" s="446"/>
      <c r="N93" s="444"/>
      <c r="O93" s="444"/>
      <c r="P93" s="444"/>
      <c r="Q93" s="446"/>
      <c r="R93" s="444"/>
      <c r="S93" s="384"/>
      <c r="T93" s="384"/>
      <c r="U93" s="447"/>
      <c r="V93" s="443"/>
      <c r="W93" s="376"/>
      <c r="X93" s="376"/>
      <c r="Y93" s="376"/>
      <c r="Z93" s="376"/>
      <c r="AA93" s="376"/>
    </row>
    <row r="94" spans="1:27" ht="13.5" customHeight="1" x14ac:dyDescent="0.2">
      <c r="A94" s="444"/>
      <c r="B94" s="444"/>
      <c r="C94" s="376"/>
      <c r="D94" s="445"/>
      <c r="E94" s="444"/>
      <c r="F94" s="444"/>
      <c r="G94" s="446"/>
      <c r="H94" s="444"/>
      <c r="I94" s="446"/>
      <c r="J94" s="444"/>
      <c r="K94" s="444"/>
      <c r="L94" s="444"/>
      <c r="M94" s="446"/>
      <c r="N94" s="444"/>
      <c r="O94" s="444"/>
      <c r="P94" s="444"/>
      <c r="Q94" s="446"/>
      <c r="R94" s="444"/>
      <c r="S94" s="384"/>
      <c r="T94" s="384"/>
      <c r="U94" s="447"/>
      <c r="V94" s="443"/>
      <c r="W94" s="376"/>
      <c r="X94" s="376"/>
      <c r="Y94" s="376"/>
      <c r="Z94" s="376"/>
      <c r="AA94" s="376"/>
    </row>
    <row r="95" spans="1:27" ht="13.5" customHeight="1" x14ac:dyDescent="0.2">
      <c r="A95" s="444"/>
      <c r="B95" s="444"/>
      <c r="C95" s="376"/>
      <c r="D95" s="445"/>
      <c r="E95" s="444"/>
      <c r="F95" s="444"/>
      <c r="G95" s="446"/>
      <c r="H95" s="444"/>
      <c r="I95" s="446"/>
      <c r="J95" s="444"/>
      <c r="K95" s="444"/>
      <c r="L95" s="444"/>
      <c r="M95" s="446"/>
      <c r="N95" s="444"/>
      <c r="O95" s="444"/>
      <c r="P95" s="444"/>
      <c r="Q95" s="446"/>
      <c r="R95" s="444"/>
      <c r="S95" s="384"/>
      <c r="T95" s="384"/>
      <c r="U95" s="447"/>
      <c r="V95" s="443"/>
      <c r="W95" s="376"/>
      <c r="X95" s="376"/>
      <c r="Y95" s="376"/>
      <c r="Z95" s="376"/>
      <c r="AA95" s="376"/>
    </row>
    <row r="96" spans="1:27" ht="13.5" customHeight="1" x14ac:dyDescent="0.2">
      <c r="A96" s="444"/>
      <c r="B96" s="444"/>
      <c r="C96" s="376"/>
      <c r="D96" s="445"/>
      <c r="E96" s="444"/>
      <c r="F96" s="444"/>
      <c r="G96" s="446"/>
      <c r="H96" s="444"/>
      <c r="I96" s="446"/>
      <c r="J96" s="444"/>
      <c r="K96" s="444"/>
      <c r="L96" s="444"/>
      <c r="M96" s="446"/>
      <c r="N96" s="444"/>
      <c r="O96" s="444"/>
      <c r="P96" s="444"/>
      <c r="Q96" s="446"/>
      <c r="R96" s="444"/>
      <c r="S96" s="384"/>
      <c r="T96" s="384"/>
      <c r="U96" s="447"/>
      <c r="V96" s="443"/>
      <c r="W96" s="376"/>
      <c r="X96" s="376"/>
      <c r="Y96" s="376"/>
      <c r="Z96" s="376"/>
      <c r="AA96" s="376"/>
    </row>
    <row r="97" spans="1:27" ht="13.5" customHeight="1" x14ac:dyDescent="0.2">
      <c r="A97" s="444"/>
      <c r="B97" s="444"/>
      <c r="C97" s="376"/>
      <c r="D97" s="445"/>
      <c r="E97" s="444"/>
      <c r="F97" s="444"/>
      <c r="G97" s="446"/>
      <c r="H97" s="444"/>
      <c r="I97" s="446"/>
      <c r="J97" s="444"/>
      <c r="K97" s="444"/>
      <c r="L97" s="444"/>
      <c r="M97" s="446"/>
      <c r="N97" s="444"/>
      <c r="O97" s="444"/>
      <c r="P97" s="444"/>
      <c r="Q97" s="446"/>
      <c r="R97" s="444"/>
      <c r="S97" s="384"/>
      <c r="T97" s="384"/>
      <c r="U97" s="447"/>
      <c r="V97" s="443"/>
      <c r="W97" s="376"/>
      <c r="X97" s="376"/>
      <c r="Y97" s="376"/>
      <c r="Z97" s="376"/>
      <c r="AA97" s="376"/>
    </row>
    <row r="98" spans="1:27" ht="13.5" customHeight="1" x14ac:dyDescent="0.2">
      <c r="A98" s="444"/>
      <c r="B98" s="444"/>
      <c r="C98" s="376"/>
      <c r="D98" s="445"/>
      <c r="E98" s="444"/>
      <c r="F98" s="444"/>
      <c r="G98" s="446"/>
      <c r="H98" s="444"/>
      <c r="I98" s="446"/>
      <c r="J98" s="444"/>
      <c r="K98" s="444"/>
      <c r="L98" s="444"/>
      <c r="M98" s="446"/>
      <c r="N98" s="444"/>
      <c r="O98" s="444"/>
      <c r="P98" s="444"/>
      <c r="Q98" s="446"/>
      <c r="R98" s="444"/>
      <c r="S98" s="384"/>
      <c r="T98" s="384"/>
      <c r="U98" s="447"/>
      <c r="V98" s="443"/>
      <c r="W98" s="376"/>
      <c r="X98" s="376"/>
      <c r="Y98" s="376"/>
      <c r="Z98" s="376"/>
      <c r="AA98" s="376"/>
    </row>
    <row r="99" spans="1:27" ht="13.5" customHeight="1" x14ac:dyDescent="0.2">
      <c r="A99" s="444"/>
      <c r="B99" s="444"/>
      <c r="C99" s="376"/>
      <c r="D99" s="445"/>
      <c r="E99" s="444"/>
      <c r="F99" s="444"/>
      <c r="G99" s="446"/>
      <c r="H99" s="444"/>
      <c r="I99" s="446"/>
      <c r="J99" s="444"/>
      <c r="K99" s="444"/>
      <c r="L99" s="444"/>
      <c r="M99" s="446"/>
      <c r="N99" s="444"/>
      <c r="O99" s="444"/>
      <c r="P99" s="444"/>
      <c r="Q99" s="446"/>
      <c r="R99" s="444"/>
      <c r="S99" s="384"/>
      <c r="T99" s="384"/>
      <c r="U99" s="447"/>
      <c r="V99" s="443"/>
      <c r="W99" s="376"/>
      <c r="X99" s="376"/>
      <c r="Y99" s="376"/>
      <c r="Z99" s="376"/>
      <c r="AA99" s="376"/>
    </row>
    <row r="100" spans="1:27" ht="13.5" customHeight="1" x14ac:dyDescent="0.2">
      <c r="A100" s="444"/>
      <c r="B100" s="444"/>
      <c r="C100" s="376"/>
      <c r="D100" s="445"/>
      <c r="E100" s="444"/>
      <c r="F100" s="444"/>
      <c r="G100" s="446"/>
      <c r="H100" s="444"/>
      <c r="I100" s="446"/>
      <c r="J100" s="444"/>
      <c r="K100" s="444"/>
      <c r="L100" s="444"/>
      <c r="M100" s="446"/>
      <c r="N100" s="444"/>
      <c r="O100" s="444"/>
      <c r="P100" s="444"/>
      <c r="Q100" s="446"/>
      <c r="R100" s="444"/>
      <c r="S100" s="384"/>
      <c r="T100" s="384"/>
      <c r="U100" s="447"/>
      <c r="V100" s="443"/>
      <c r="W100" s="376"/>
      <c r="X100" s="376"/>
      <c r="Y100" s="376"/>
      <c r="Z100" s="376"/>
      <c r="AA100" s="376"/>
    </row>
    <row r="101" spans="1:27" ht="13.5" customHeight="1" x14ac:dyDescent="0.2">
      <c r="A101" s="444"/>
      <c r="B101" s="444"/>
      <c r="C101" s="376"/>
      <c r="D101" s="445"/>
      <c r="E101" s="444"/>
      <c r="F101" s="444"/>
      <c r="G101" s="446"/>
      <c r="H101" s="444"/>
      <c r="I101" s="446"/>
      <c r="J101" s="444"/>
      <c r="K101" s="444"/>
      <c r="L101" s="444"/>
      <c r="M101" s="446"/>
      <c r="N101" s="444"/>
      <c r="O101" s="444"/>
      <c r="P101" s="444"/>
      <c r="Q101" s="446"/>
      <c r="R101" s="444"/>
      <c r="S101" s="384"/>
      <c r="T101" s="384"/>
      <c r="U101" s="447"/>
      <c r="V101" s="443"/>
      <c r="W101" s="376"/>
      <c r="X101" s="376"/>
      <c r="Y101" s="376"/>
      <c r="Z101" s="376"/>
      <c r="AA101" s="376"/>
    </row>
    <row r="102" spans="1:27" ht="13.5" customHeight="1" x14ac:dyDescent="0.2">
      <c r="A102" s="444"/>
      <c r="B102" s="444"/>
      <c r="C102" s="376"/>
      <c r="D102" s="445"/>
      <c r="E102" s="444"/>
      <c r="F102" s="444"/>
      <c r="G102" s="446"/>
      <c r="H102" s="444"/>
      <c r="I102" s="446"/>
      <c r="J102" s="444"/>
      <c r="K102" s="444"/>
      <c r="L102" s="444"/>
      <c r="M102" s="446"/>
      <c r="N102" s="444"/>
      <c r="O102" s="444"/>
      <c r="P102" s="444"/>
      <c r="Q102" s="446"/>
      <c r="R102" s="444"/>
      <c r="S102" s="384"/>
      <c r="T102" s="384"/>
      <c r="U102" s="447"/>
      <c r="V102" s="443"/>
      <c r="W102" s="376"/>
      <c r="X102" s="376"/>
      <c r="Y102" s="376"/>
      <c r="Z102" s="376"/>
      <c r="AA102" s="376"/>
    </row>
    <row r="103" spans="1:27" ht="13.5" customHeight="1" x14ac:dyDescent="0.2">
      <c r="A103" s="444"/>
      <c r="B103" s="444"/>
      <c r="C103" s="376"/>
      <c r="D103" s="445"/>
      <c r="E103" s="444"/>
      <c r="F103" s="444"/>
      <c r="G103" s="446"/>
      <c r="H103" s="444"/>
      <c r="I103" s="446"/>
      <c r="J103" s="444"/>
      <c r="K103" s="444"/>
      <c r="L103" s="444"/>
      <c r="M103" s="446"/>
      <c r="N103" s="444"/>
      <c r="O103" s="444"/>
      <c r="P103" s="444"/>
      <c r="Q103" s="446"/>
      <c r="R103" s="444"/>
      <c r="S103" s="384"/>
      <c r="T103" s="384"/>
      <c r="U103" s="447"/>
      <c r="V103" s="443"/>
      <c r="W103" s="376"/>
      <c r="X103" s="376"/>
      <c r="Y103" s="376"/>
      <c r="Z103" s="376"/>
      <c r="AA103" s="376"/>
    </row>
    <row r="104" spans="1:27" ht="13.5" customHeight="1" x14ac:dyDescent="0.2">
      <c r="A104" s="444"/>
      <c r="B104" s="444"/>
      <c r="C104" s="376"/>
      <c r="D104" s="445"/>
      <c r="E104" s="444"/>
      <c r="F104" s="444"/>
      <c r="G104" s="446"/>
      <c r="H104" s="444"/>
      <c r="I104" s="446"/>
      <c r="J104" s="444"/>
      <c r="K104" s="444"/>
      <c r="L104" s="444"/>
      <c r="M104" s="446"/>
      <c r="N104" s="444"/>
      <c r="O104" s="444"/>
      <c r="P104" s="444"/>
      <c r="Q104" s="446"/>
      <c r="R104" s="444"/>
      <c r="S104" s="384"/>
      <c r="T104" s="384"/>
      <c r="U104" s="447"/>
      <c r="V104" s="443"/>
      <c r="W104" s="376"/>
      <c r="X104" s="376"/>
      <c r="Y104" s="376"/>
      <c r="Z104" s="376"/>
      <c r="AA104" s="376"/>
    </row>
    <row r="105" spans="1:27" ht="13.5" customHeight="1" x14ac:dyDescent="0.2">
      <c r="A105" s="444"/>
      <c r="B105" s="444"/>
      <c r="C105" s="376"/>
      <c r="D105" s="445"/>
      <c r="E105" s="444"/>
      <c r="F105" s="444"/>
      <c r="G105" s="446"/>
      <c r="H105" s="444"/>
      <c r="I105" s="446"/>
      <c r="J105" s="444"/>
      <c r="K105" s="444"/>
      <c r="L105" s="444"/>
      <c r="M105" s="446"/>
      <c r="N105" s="444"/>
      <c r="O105" s="444"/>
      <c r="P105" s="444"/>
      <c r="Q105" s="446"/>
      <c r="R105" s="444"/>
      <c r="S105" s="384"/>
      <c r="T105" s="384"/>
      <c r="U105" s="447"/>
      <c r="V105" s="443"/>
      <c r="W105" s="376"/>
      <c r="X105" s="376"/>
      <c r="Y105" s="376"/>
      <c r="Z105" s="376"/>
      <c r="AA105" s="376"/>
    </row>
    <row r="106" spans="1:27" ht="13.5" customHeight="1" x14ac:dyDescent="0.2">
      <c r="A106" s="444"/>
      <c r="B106" s="444"/>
      <c r="C106" s="376"/>
      <c r="D106" s="445"/>
      <c r="E106" s="444"/>
      <c r="F106" s="444"/>
      <c r="G106" s="446"/>
      <c r="H106" s="444"/>
      <c r="I106" s="446"/>
      <c r="J106" s="444"/>
      <c r="K106" s="444"/>
      <c r="L106" s="444"/>
      <c r="M106" s="446"/>
      <c r="N106" s="444"/>
      <c r="O106" s="444"/>
      <c r="P106" s="444"/>
      <c r="Q106" s="446"/>
      <c r="R106" s="444"/>
      <c r="S106" s="384"/>
      <c r="T106" s="384"/>
      <c r="U106" s="447"/>
      <c r="V106" s="443"/>
      <c r="W106" s="376"/>
      <c r="X106" s="376"/>
      <c r="Y106" s="376"/>
      <c r="Z106" s="376"/>
      <c r="AA106" s="376"/>
    </row>
    <row r="107" spans="1:27" ht="13.5" customHeight="1" x14ac:dyDescent="0.2">
      <c r="A107" s="444"/>
      <c r="B107" s="444"/>
      <c r="C107" s="376"/>
      <c r="D107" s="445"/>
      <c r="E107" s="444"/>
      <c r="F107" s="444"/>
      <c r="G107" s="446"/>
      <c r="H107" s="444"/>
      <c r="I107" s="446"/>
      <c r="J107" s="444"/>
      <c r="K107" s="444"/>
      <c r="L107" s="444"/>
      <c r="M107" s="446"/>
      <c r="N107" s="444"/>
      <c r="O107" s="444"/>
      <c r="P107" s="444"/>
      <c r="Q107" s="446"/>
      <c r="R107" s="444"/>
      <c r="S107" s="384"/>
      <c r="T107" s="384"/>
      <c r="U107" s="447"/>
      <c r="V107" s="443"/>
      <c r="W107" s="376"/>
      <c r="X107" s="376"/>
      <c r="Y107" s="376"/>
      <c r="Z107" s="376"/>
      <c r="AA107" s="376"/>
    </row>
    <row r="108" spans="1:27" ht="13.5" customHeight="1" x14ac:dyDescent="0.2">
      <c r="A108" s="444"/>
      <c r="B108" s="444"/>
      <c r="C108" s="376"/>
      <c r="D108" s="445"/>
      <c r="E108" s="444"/>
      <c r="F108" s="444"/>
      <c r="G108" s="446"/>
      <c r="H108" s="444"/>
      <c r="I108" s="446"/>
      <c r="J108" s="444"/>
      <c r="K108" s="444"/>
      <c r="L108" s="444"/>
      <c r="M108" s="446"/>
      <c r="N108" s="444"/>
      <c r="O108" s="444"/>
      <c r="P108" s="444"/>
      <c r="Q108" s="446"/>
      <c r="R108" s="444"/>
      <c r="S108" s="384"/>
      <c r="T108" s="384"/>
      <c r="U108" s="447"/>
      <c r="V108" s="443"/>
      <c r="W108" s="376"/>
      <c r="X108" s="376"/>
      <c r="Y108" s="376"/>
      <c r="Z108" s="376"/>
      <c r="AA108" s="376"/>
    </row>
    <row r="109" spans="1:27" ht="13.5" customHeight="1" x14ac:dyDescent="0.2">
      <c r="A109" s="444"/>
      <c r="B109" s="444"/>
      <c r="C109" s="376"/>
      <c r="D109" s="445"/>
      <c r="E109" s="444"/>
      <c r="F109" s="444"/>
      <c r="G109" s="446"/>
      <c r="H109" s="444"/>
      <c r="I109" s="446"/>
      <c r="J109" s="444"/>
      <c r="K109" s="444"/>
      <c r="L109" s="444"/>
      <c r="M109" s="446"/>
      <c r="N109" s="444"/>
      <c r="O109" s="444"/>
      <c r="P109" s="444"/>
      <c r="Q109" s="446"/>
      <c r="R109" s="444"/>
      <c r="S109" s="384"/>
      <c r="T109" s="384"/>
      <c r="U109" s="447"/>
      <c r="V109" s="443"/>
      <c r="W109" s="376"/>
      <c r="X109" s="376"/>
      <c r="Y109" s="376"/>
      <c r="Z109" s="376"/>
      <c r="AA109" s="376"/>
    </row>
    <row r="110" spans="1:27" ht="13.5" customHeight="1" x14ac:dyDescent="0.2">
      <c r="A110" s="444"/>
      <c r="B110" s="444"/>
      <c r="C110" s="376"/>
      <c r="D110" s="445"/>
      <c r="E110" s="444"/>
      <c r="F110" s="444"/>
      <c r="G110" s="446"/>
      <c r="H110" s="444"/>
      <c r="I110" s="446"/>
      <c r="J110" s="444"/>
      <c r="K110" s="444"/>
      <c r="L110" s="444"/>
      <c r="M110" s="446"/>
      <c r="N110" s="444"/>
      <c r="O110" s="444"/>
      <c r="P110" s="444"/>
      <c r="Q110" s="446"/>
      <c r="R110" s="444"/>
      <c r="S110" s="384"/>
      <c r="T110" s="384"/>
      <c r="U110" s="447"/>
      <c r="V110" s="443"/>
      <c r="W110" s="376"/>
      <c r="X110" s="376"/>
      <c r="Y110" s="376"/>
      <c r="Z110" s="376"/>
      <c r="AA110" s="376"/>
    </row>
    <row r="111" spans="1:27" ht="13.5" customHeight="1" x14ac:dyDescent="0.2">
      <c r="A111" s="444"/>
      <c r="B111" s="444"/>
      <c r="C111" s="376"/>
      <c r="D111" s="445"/>
      <c r="E111" s="444"/>
      <c r="F111" s="444"/>
      <c r="G111" s="446"/>
      <c r="H111" s="444"/>
      <c r="I111" s="446"/>
      <c r="J111" s="444"/>
      <c r="K111" s="444"/>
      <c r="L111" s="444"/>
      <c r="M111" s="446"/>
      <c r="N111" s="444"/>
      <c r="O111" s="444"/>
      <c r="P111" s="444"/>
      <c r="Q111" s="446"/>
      <c r="R111" s="444"/>
      <c r="S111" s="384"/>
      <c r="T111" s="384"/>
      <c r="U111" s="447"/>
      <c r="V111" s="443"/>
      <c r="W111" s="376"/>
      <c r="X111" s="376"/>
      <c r="Y111" s="376"/>
      <c r="Z111" s="376"/>
      <c r="AA111" s="376"/>
    </row>
    <row r="112" spans="1:27" ht="13.5" customHeight="1" x14ac:dyDescent="0.2">
      <c r="A112" s="444"/>
      <c r="B112" s="444"/>
      <c r="C112" s="376"/>
      <c r="D112" s="445"/>
      <c r="E112" s="444"/>
      <c r="F112" s="444"/>
      <c r="G112" s="446"/>
      <c r="H112" s="444"/>
      <c r="I112" s="446"/>
      <c r="J112" s="444"/>
      <c r="K112" s="444"/>
      <c r="L112" s="444"/>
      <c r="M112" s="446"/>
      <c r="N112" s="444"/>
      <c r="O112" s="444"/>
      <c r="P112" s="444"/>
      <c r="Q112" s="446"/>
      <c r="R112" s="444"/>
      <c r="S112" s="384"/>
      <c r="T112" s="384"/>
      <c r="U112" s="447"/>
      <c r="V112" s="443"/>
      <c r="W112" s="376"/>
      <c r="X112" s="376"/>
      <c r="Y112" s="376"/>
      <c r="Z112" s="376"/>
      <c r="AA112" s="376"/>
    </row>
    <row r="113" spans="1:27" ht="13.5" customHeight="1" x14ac:dyDescent="0.2">
      <c r="A113" s="444"/>
      <c r="B113" s="444"/>
      <c r="C113" s="376"/>
      <c r="D113" s="445"/>
      <c r="E113" s="444"/>
      <c r="F113" s="444"/>
      <c r="G113" s="446"/>
      <c r="H113" s="444"/>
      <c r="I113" s="446"/>
      <c r="J113" s="444"/>
      <c r="K113" s="444"/>
      <c r="L113" s="444"/>
      <c r="M113" s="446"/>
      <c r="N113" s="444"/>
      <c r="O113" s="444"/>
      <c r="P113" s="444"/>
      <c r="Q113" s="446"/>
      <c r="R113" s="444"/>
      <c r="S113" s="384"/>
      <c r="T113" s="384"/>
      <c r="U113" s="447"/>
      <c r="V113" s="443"/>
      <c r="W113" s="376"/>
      <c r="X113" s="376"/>
      <c r="Y113" s="376"/>
      <c r="Z113" s="376"/>
      <c r="AA113" s="376"/>
    </row>
    <row r="114" spans="1:27" ht="13.5" customHeight="1" x14ac:dyDescent="0.2">
      <c r="A114" s="444"/>
      <c r="B114" s="444"/>
      <c r="C114" s="376"/>
      <c r="D114" s="445"/>
      <c r="E114" s="444"/>
      <c r="F114" s="444"/>
      <c r="G114" s="446"/>
      <c r="H114" s="444"/>
      <c r="I114" s="446"/>
      <c r="J114" s="444"/>
      <c r="K114" s="444"/>
      <c r="L114" s="444"/>
      <c r="M114" s="446"/>
      <c r="N114" s="444"/>
      <c r="O114" s="444"/>
      <c r="P114" s="444"/>
      <c r="Q114" s="446"/>
      <c r="R114" s="444"/>
      <c r="S114" s="384"/>
      <c r="T114" s="384"/>
      <c r="U114" s="447"/>
      <c r="V114" s="443"/>
      <c r="W114" s="376"/>
      <c r="X114" s="376"/>
      <c r="Y114" s="376"/>
      <c r="Z114" s="376"/>
      <c r="AA114" s="376"/>
    </row>
    <row r="115" spans="1:27" ht="13.5" customHeight="1" x14ac:dyDescent="0.2">
      <c r="A115" s="444"/>
      <c r="B115" s="444"/>
      <c r="C115" s="376"/>
      <c r="D115" s="445"/>
      <c r="E115" s="444"/>
      <c r="F115" s="444"/>
      <c r="G115" s="446"/>
      <c r="H115" s="444"/>
      <c r="I115" s="446"/>
      <c r="J115" s="444"/>
      <c r="K115" s="444"/>
      <c r="L115" s="444"/>
      <c r="M115" s="446"/>
      <c r="N115" s="444"/>
      <c r="O115" s="444"/>
      <c r="P115" s="444"/>
      <c r="Q115" s="446"/>
      <c r="R115" s="444"/>
      <c r="S115" s="384"/>
      <c r="T115" s="384"/>
      <c r="U115" s="447"/>
      <c r="V115" s="443"/>
      <c r="W115" s="376"/>
      <c r="X115" s="376"/>
      <c r="Y115" s="376"/>
      <c r="Z115" s="376"/>
      <c r="AA115" s="376"/>
    </row>
    <row r="116" spans="1:27" ht="13.5" customHeight="1" x14ac:dyDescent="0.2">
      <c r="A116" s="444"/>
      <c r="B116" s="444"/>
      <c r="C116" s="376"/>
      <c r="D116" s="445"/>
      <c r="E116" s="444"/>
      <c r="F116" s="444"/>
      <c r="G116" s="446"/>
      <c r="H116" s="444"/>
      <c r="I116" s="446"/>
      <c r="J116" s="444"/>
      <c r="K116" s="444"/>
      <c r="L116" s="444"/>
      <c r="M116" s="446"/>
      <c r="N116" s="444"/>
      <c r="O116" s="444"/>
      <c r="P116" s="444"/>
      <c r="Q116" s="446"/>
      <c r="R116" s="444"/>
      <c r="S116" s="384"/>
      <c r="T116" s="384"/>
      <c r="U116" s="447"/>
      <c r="V116" s="443"/>
      <c r="W116" s="376"/>
      <c r="X116" s="376"/>
      <c r="Y116" s="376"/>
      <c r="Z116" s="376"/>
      <c r="AA116" s="376"/>
    </row>
    <row r="117" spans="1:27" ht="13.5" customHeight="1" x14ac:dyDescent="0.2">
      <c r="A117" s="444"/>
      <c r="B117" s="444"/>
      <c r="C117" s="376"/>
      <c r="D117" s="445"/>
      <c r="E117" s="444"/>
      <c r="F117" s="444"/>
      <c r="G117" s="446"/>
      <c r="H117" s="444"/>
      <c r="I117" s="446"/>
      <c r="J117" s="444"/>
      <c r="K117" s="444"/>
      <c r="L117" s="444"/>
      <c r="M117" s="446"/>
      <c r="N117" s="444"/>
      <c r="O117" s="444"/>
      <c r="P117" s="444"/>
      <c r="Q117" s="446"/>
      <c r="R117" s="444"/>
      <c r="S117" s="384"/>
      <c r="T117" s="384"/>
      <c r="U117" s="447"/>
      <c r="V117" s="443"/>
      <c r="W117" s="376"/>
      <c r="X117" s="376"/>
      <c r="Y117" s="376"/>
      <c r="Z117" s="376"/>
      <c r="AA117" s="376"/>
    </row>
    <row r="118" spans="1:27" ht="13.5" customHeight="1" x14ac:dyDescent="0.2">
      <c r="A118" s="444"/>
      <c r="B118" s="444"/>
      <c r="C118" s="376"/>
      <c r="D118" s="445"/>
      <c r="E118" s="444"/>
      <c r="F118" s="444"/>
      <c r="G118" s="446"/>
      <c r="H118" s="444"/>
      <c r="I118" s="446"/>
      <c r="J118" s="444"/>
      <c r="K118" s="444"/>
      <c r="L118" s="444"/>
      <c r="M118" s="446"/>
      <c r="N118" s="444"/>
      <c r="O118" s="444"/>
      <c r="P118" s="444"/>
      <c r="Q118" s="446"/>
      <c r="R118" s="444"/>
      <c r="S118" s="384"/>
      <c r="T118" s="384"/>
      <c r="U118" s="447"/>
      <c r="V118" s="443"/>
      <c r="W118" s="376"/>
      <c r="X118" s="376"/>
      <c r="Y118" s="376"/>
      <c r="Z118" s="376"/>
      <c r="AA118" s="376"/>
    </row>
    <row r="119" spans="1:27" ht="13.5" customHeight="1" x14ac:dyDescent="0.2">
      <c r="A119" s="444"/>
      <c r="B119" s="444"/>
      <c r="C119" s="376"/>
      <c r="D119" s="445"/>
      <c r="E119" s="444"/>
      <c r="F119" s="444"/>
      <c r="G119" s="446"/>
      <c r="H119" s="444"/>
      <c r="I119" s="446"/>
      <c r="J119" s="444"/>
      <c r="K119" s="444"/>
      <c r="L119" s="444"/>
      <c r="M119" s="446"/>
      <c r="N119" s="444"/>
      <c r="O119" s="444"/>
      <c r="P119" s="444"/>
      <c r="Q119" s="446"/>
      <c r="R119" s="444"/>
      <c r="S119" s="384"/>
      <c r="T119" s="384"/>
      <c r="U119" s="447"/>
      <c r="V119" s="443"/>
      <c r="W119" s="376"/>
      <c r="X119" s="376"/>
      <c r="Y119" s="376"/>
      <c r="Z119" s="376"/>
      <c r="AA119" s="376"/>
    </row>
    <row r="120" spans="1:27" ht="13.5" customHeight="1" x14ac:dyDescent="0.2">
      <c r="A120" s="444"/>
      <c r="B120" s="444"/>
      <c r="C120" s="376"/>
      <c r="D120" s="445"/>
      <c r="E120" s="444"/>
      <c r="F120" s="444"/>
      <c r="G120" s="446"/>
      <c r="H120" s="444"/>
      <c r="I120" s="446"/>
      <c r="J120" s="444"/>
      <c r="K120" s="444"/>
      <c r="L120" s="444"/>
      <c r="M120" s="446"/>
      <c r="N120" s="444"/>
      <c r="O120" s="444"/>
      <c r="P120" s="444"/>
      <c r="Q120" s="446"/>
      <c r="R120" s="444"/>
      <c r="S120" s="384"/>
      <c r="T120" s="384"/>
      <c r="U120" s="447"/>
      <c r="V120" s="443"/>
      <c r="W120" s="376"/>
      <c r="X120" s="376"/>
      <c r="Y120" s="376"/>
      <c r="Z120" s="376"/>
      <c r="AA120" s="376"/>
    </row>
    <row r="121" spans="1:27" ht="13.5" customHeight="1" x14ac:dyDescent="0.2">
      <c r="A121" s="444"/>
      <c r="B121" s="444"/>
      <c r="C121" s="376"/>
      <c r="D121" s="445"/>
      <c r="E121" s="444"/>
      <c r="F121" s="444"/>
      <c r="G121" s="446"/>
      <c r="H121" s="444"/>
      <c r="I121" s="446"/>
      <c r="J121" s="444"/>
      <c r="K121" s="444"/>
      <c r="L121" s="444"/>
      <c r="M121" s="446"/>
      <c r="N121" s="444"/>
      <c r="O121" s="444"/>
      <c r="P121" s="444"/>
      <c r="Q121" s="446"/>
      <c r="R121" s="444"/>
      <c r="S121" s="384"/>
      <c r="T121" s="384"/>
      <c r="U121" s="447"/>
      <c r="V121" s="443"/>
      <c r="W121" s="376"/>
      <c r="X121" s="376"/>
      <c r="Y121" s="376"/>
      <c r="Z121" s="376"/>
      <c r="AA121" s="376"/>
    </row>
    <row r="122" spans="1:27" ht="13.5" customHeight="1" x14ac:dyDescent="0.2">
      <c r="A122" s="444"/>
      <c r="B122" s="444"/>
      <c r="C122" s="376"/>
      <c r="D122" s="445"/>
      <c r="E122" s="444"/>
      <c r="F122" s="444"/>
      <c r="G122" s="446"/>
      <c r="H122" s="444"/>
      <c r="I122" s="446"/>
      <c r="J122" s="444"/>
      <c r="K122" s="444"/>
      <c r="L122" s="444"/>
      <c r="M122" s="446"/>
      <c r="N122" s="444"/>
      <c r="O122" s="444"/>
      <c r="P122" s="444"/>
      <c r="Q122" s="446"/>
      <c r="R122" s="444"/>
      <c r="S122" s="384"/>
      <c r="T122" s="384"/>
      <c r="U122" s="447"/>
      <c r="V122" s="443"/>
      <c r="W122" s="376"/>
      <c r="X122" s="376"/>
      <c r="Y122" s="376"/>
      <c r="Z122" s="376"/>
      <c r="AA122" s="376"/>
    </row>
    <row r="123" spans="1:27" ht="13.5" customHeight="1" x14ac:dyDescent="0.2">
      <c r="A123" s="444"/>
      <c r="B123" s="444"/>
      <c r="C123" s="376"/>
      <c r="D123" s="445"/>
      <c r="E123" s="444"/>
      <c r="F123" s="444"/>
      <c r="G123" s="446"/>
      <c r="H123" s="444"/>
      <c r="I123" s="446"/>
      <c r="J123" s="444"/>
      <c r="K123" s="444"/>
      <c r="L123" s="444"/>
      <c r="M123" s="446"/>
      <c r="N123" s="444"/>
      <c r="O123" s="444"/>
      <c r="P123" s="444"/>
      <c r="Q123" s="446"/>
      <c r="R123" s="444"/>
      <c r="S123" s="384"/>
      <c r="T123" s="384"/>
      <c r="U123" s="447"/>
      <c r="V123" s="443"/>
      <c r="W123" s="376"/>
      <c r="X123" s="376"/>
      <c r="Y123" s="376"/>
      <c r="Z123" s="376"/>
      <c r="AA123" s="376"/>
    </row>
    <row r="124" spans="1:27" ht="13.5" customHeight="1" x14ac:dyDescent="0.2">
      <c r="A124" s="444"/>
      <c r="B124" s="444"/>
      <c r="C124" s="376"/>
      <c r="D124" s="445"/>
      <c r="E124" s="444"/>
      <c r="F124" s="444"/>
      <c r="G124" s="446"/>
      <c r="H124" s="444"/>
      <c r="I124" s="446"/>
      <c r="J124" s="444"/>
      <c r="K124" s="444"/>
      <c r="L124" s="444"/>
      <c r="M124" s="446"/>
      <c r="N124" s="444"/>
      <c r="O124" s="444"/>
      <c r="P124" s="444"/>
      <c r="Q124" s="446"/>
      <c r="R124" s="444"/>
      <c r="S124" s="384"/>
      <c r="T124" s="384"/>
      <c r="U124" s="447"/>
      <c r="V124" s="443"/>
      <c r="W124" s="376"/>
      <c r="X124" s="376"/>
      <c r="Y124" s="376"/>
      <c r="Z124" s="376"/>
      <c r="AA124" s="376"/>
    </row>
    <row r="125" spans="1:27" ht="13.5" customHeight="1" x14ac:dyDescent="0.2">
      <c r="A125" s="444"/>
      <c r="B125" s="444"/>
      <c r="C125" s="376"/>
      <c r="D125" s="445"/>
      <c r="E125" s="444"/>
      <c r="F125" s="444"/>
      <c r="G125" s="446"/>
      <c r="H125" s="444"/>
      <c r="I125" s="446"/>
      <c r="J125" s="444"/>
      <c r="K125" s="444"/>
      <c r="L125" s="444"/>
      <c r="M125" s="446"/>
      <c r="N125" s="444"/>
      <c r="O125" s="444"/>
      <c r="P125" s="444"/>
      <c r="Q125" s="446"/>
      <c r="R125" s="444"/>
      <c r="S125" s="384"/>
      <c r="T125" s="384"/>
      <c r="U125" s="447"/>
      <c r="V125" s="443"/>
      <c r="W125" s="376"/>
      <c r="X125" s="376"/>
      <c r="Y125" s="376"/>
      <c r="Z125" s="376"/>
      <c r="AA125" s="376"/>
    </row>
    <row r="126" spans="1:27" ht="13.5" customHeight="1" x14ac:dyDescent="0.2">
      <c r="A126" s="444"/>
      <c r="B126" s="444"/>
      <c r="C126" s="376"/>
      <c r="D126" s="445"/>
      <c r="E126" s="444"/>
      <c r="F126" s="444"/>
      <c r="G126" s="446"/>
      <c r="H126" s="444"/>
      <c r="I126" s="446"/>
      <c r="J126" s="444"/>
      <c r="K126" s="444"/>
      <c r="L126" s="444"/>
      <c r="M126" s="446"/>
      <c r="N126" s="444"/>
      <c r="O126" s="444"/>
      <c r="P126" s="444"/>
      <c r="Q126" s="446"/>
      <c r="R126" s="444"/>
      <c r="S126" s="384"/>
      <c r="T126" s="384"/>
      <c r="U126" s="447"/>
      <c r="V126" s="443"/>
      <c r="W126" s="376"/>
      <c r="X126" s="376"/>
      <c r="Y126" s="376"/>
      <c r="Z126" s="376"/>
      <c r="AA126" s="376"/>
    </row>
    <row r="127" spans="1:27" ht="13.5" customHeight="1" x14ac:dyDescent="0.2">
      <c r="A127" s="444"/>
      <c r="B127" s="444"/>
      <c r="C127" s="376"/>
      <c r="D127" s="445"/>
      <c r="E127" s="444"/>
      <c r="F127" s="444"/>
      <c r="G127" s="446"/>
      <c r="H127" s="444"/>
      <c r="I127" s="446"/>
      <c r="J127" s="444"/>
      <c r="K127" s="444"/>
      <c r="L127" s="444"/>
      <c r="M127" s="446"/>
      <c r="N127" s="444"/>
      <c r="O127" s="444"/>
      <c r="P127" s="444"/>
      <c r="Q127" s="446"/>
      <c r="R127" s="444"/>
      <c r="S127" s="384"/>
      <c r="T127" s="384"/>
      <c r="U127" s="447"/>
      <c r="V127" s="443"/>
      <c r="W127" s="376"/>
      <c r="X127" s="376"/>
      <c r="Y127" s="376"/>
      <c r="Z127" s="376"/>
      <c r="AA127" s="376"/>
    </row>
    <row r="128" spans="1:27" ht="13.5" customHeight="1" x14ac:dyDescent="0.2">
      <c r="A128" s="444"/>
      <c r="B128" s="444"/>
      <c r="C128" s="376"/>
      <c r="D128" s="445"/>
      <c r="E128" s="444"/>
      <c r="F128" s="444"/>
      <c r="G128" s="446"/>
      <c r="H128" s="444"/>
      <c r="I128" s="446"/>
      <c r="J128" s="444"/>
      <c r="K128" s="444"/>
      <c r="L128" s="444"/>
      <c r="M128" s="446"/>
      <c r="N128" s="444"/>
      <c r="O128" s="444"/>
      <c r="P128" s="444"/>
      <c r="Q128" s="446"/>
      <c r="R128" s="444"/>
      <c r="S128" s="384"/>
      <c r="T128" s="384"/>
      <c r="U128" s="447"/>
      <c r="V128" s="443"/>
      <c r="W128" s="376"/>
      <c r="X128" s="376"/>
      <c r="Y128" s="376"/>
      <c r="Z128" s="376"/>
      <c r="AA128" s="376"/>
    </row>
    <row r="129" spans="1:27" ht="13.5" customHeight="1" x14ac:dyDescent="0.2">
      <c r="A129" s="444"/>
      <c r="B129" s="444"/>
      <c r="C129" s="376"/>
      <c r="D129" s="445"/>
      <c r="E129" s="444"/>
      <c r="F129" s="444"/>
      <c r="G129" s="446"/>
      <c r="H129" s="444"/>
      <c r="I129" s="446"/>
      <c r="J129" s="444"/>
      <c r="K129" s="444"/>
      <c r="L129" s="444"/>
      <c r="M129" s="446"/>
      <c r="N129" s="444"/>
      <c r="O129" s="444"/>
      <c r="P129" s="444"/>
      <c r="Q129" s="446"/>
      <c r="R129" s="444"/>
      <c r="S129" s="384"/>
      <c r="T129" s="384"/>
      <c r="U129" s="447"/>
      <c r="V129" s="443"/>
      <c r="W129" s="376"/>
      <c r="X129" s="376"/>
      <c r="Y129" s="376"/>
      <c r="Z129" s="376"/>
      <c r="AA129" s="376"/>
    </row>
    <row r="130" spans="1:27" ht="13.5" customHeight="1" x14ac:dyDescent="0.2">
      <c r="A130" s="444"/>
      <c r="B130" s="444"/>
      <c r="C130" s="376"/>
      <c r="D130" s="445"/>
      <c r="E130" s="444"/>
      <c r="F130" s="444"/>
      <c r="G130" s="446"/>
      <c r="H130" s="444"/>
      <c r="I130" s="446"/>
      <c r="J130" s="444"/>
      <c r="K130" s="444"/>
      <c r="L130" s="444"/>
      <c r="M130" s="446"/>
      <c r="N130" s="444"/>
      <c r="O130" s="444"/>
      <c r="P130" s="444"/>
      <c r="Q130" s="446"/>
      <c r="R130" s="444"/>
      <c r="S130" s="384"/>
      <c r="T130" s="384"/>
      <c r="U130" s="447"/>
      <c r="V130" s="443"/>
      <c r="W130" s="376"/>
      <c r="X130" s="376"/>
      <c r="Y130" s="376"/>
      <c r="Z130" s="376"/>
      <c r="AA130" s="376"/>
    </row>
    <row r="131" spans="1:27" ht="13.5" customHeight="1" x14ac:dyDescent="0.2">
      <c r="A131" s="444"/>
      <c r="B131" s="444"/>
      <c r="C131" s="376"/>
      <c r="D131" s="445"/>
      <c r="E131" s="444"/>
      <c r="F131" s="444"/>
      <c r="G131" s="446"/>
      <c r="H131" s="444"/>
      <c r="I131" s="446"/>
      <c r="J131" s="444"/>
      <c r="K131" s="444"/>
      <c r="L131" s="444"/>
      <c r="M131" s="446"/>
      <c r="N131" s="444"/>
      <c r="O131" s="444"/>
      <c r="P131" s="444"/>
      <c r="Q131" s="446"/>
      <c r="R131" s="444"/>
      <c r="S131" s="384"/>
      <c r="T131" s="384"/>
      <c r="U131" s="447"/>
      <c r="V131" s="443"/>
      <c r="W131" s="376"/>
      <c r="X131" s="376"/>
      <c r="Y131" s="376"/>
      <c r="Z131" s="376"/>
      <c r="AA131" s="376"/>
    </row>
    <row r="132" spans="1:27" ht="13.5" customHeight="1" x14ac:dyDescent="0.2">
      <c r="A132" s="444"/>
      <c r="B132" s="444"/>
      <c r="C132" s="376"/>
      <c r="D132" s="445"/>
      <c r="E132" s="444"/>
      <c r="F132" s="444"/>
      <c r="G132" s="446"/>
      <c r="H132" s="444"/>
      <c r="I132" s="446"/>
      <c r="J132" s="444"/>
      <c r="K132" s="444"/>
      <c r="L132" s="444"/>
      <c r="M132" s="446"/>
      <c r="N132" s="444"/>
      <c r="O132" s="444"/>
      <c r="P132" s="444"/>
      <c r="Q132" s="446"/>
      <c r="R132" s="444"/>
      <c r="S132" s="384"/>
      <c r="T132" s="384"/>
      <c r="U132" s="447"/>
      <c r="V132" s="443"/>
      <c r="W132" s="376"/>
      <c r="X132" s="376"/>
      <c r="Y132" s="376"/>
      <c r="Z132" s="376"/>
      <c r="AA132" s="376"/>
    </row>
    <row r="133" spans="1:27" ht="13.5" customHeight="1" x14ac:dyDescent="0.2">
      <c r="A133" s="444"/>
      <c r="B133" s="444"/>
      <c r="C133" s="376"/>
      <c r="D133" s="445"/>
      <c r="E133" s="444"/>
      <c r="F133" s="444"/>
      <c r="G133" s="446"/>
      <c r="H133" s="444"/>
      <c r="I133" s="446"/>
      <c r="J133" s="444"/>
      <c r="K133" s="444"/>
      <c r="L133" s="444"/>
      <c r="M133" s="446"/>
      <c r="N133" s="444"/>
      <c r="O133" s="444"/>
      <c r="P133" s="444"/>
      <c r="Q133" s="446"/>
      <c r="R133" s="444"/>
      <c r="S133" s="384"/>
      <c r="T133" s="384"/>
      <c r="U133" s="447"/>
      <c r="V133" s="443"/>
      <c r="W133" s="376"/>
      <c r="X133" s="376"/>
      <c r="Y133" s="376"/>
      <c r="Z133" s="376"/>
      <c r="AA133" s="376"/>
    </row>
    <row r="134" spans="1:27" ht="13.5" customHeight="1" x14ac:dyDescent="0.2">
      <c r="A134" s="444"/>
      <c r="B134" s="444"/>
      <c r="C134" s="376"/>
      <c r="D134" s="445"/>
      <c r="E134" s="444"/>
      <c r="F134" s="444"/>
      <c r="G134" s="446"/>
      <c r="H134" s="444"/>
      <c r="I134" s="446"/>
      <c r="J134" s="444"/>
      <c r="K134" s="444"/>
      <c r="L134" s="444"/>
      <c r="M134" s="446"/>
      <c r="N134" s="444"/>
      <c r="O134" s="444"/>
      <c r="P134" s="444"/>
      <c r="Q134" s="446"/>
      <c r="R134" s="444"/>
      <c r="S134" s="384"/>
      <c r="T134" s="384"/>
      <c r="U134" s="447"/>
      <c r="V134" s="443"/>
      <c r="W134" s="376"/>
      <c r="X134" s="376"/>
      <c r="Y134" s="376"/>
      <c r="Z134" s="376"/>
      <c r="AA134" s="376"/>
    </row>
    <row r="135" spans="1:27" ht="13.5" customHeight="1" x14ac:dyDescent="0.2">
      <c r="A135" s="444"/>
      <c r="B135" s="444"/>
      <c r="C135" s="376"/>
      <c r="D135" s="445"/>
      <c r="E135" s="444"/>
      <c r="F135" s="444"/>
      <c r="G135" s="446"/>
      <c r="H135" s="444"/>
      <c r="I135" s="446"/>
      <c r="J135" s="444"/>
      <c r="K135" s="444"/>
      <c r="L135" s="444"/>
      <c r="M135" s="446"/>
      <c r="N135" s="444"/>
      <c r="O135" s="444"/>
      <c r="P135" s="444"/>
      <c r="Q135" s="446"/>
      <c r="R135" s="444"/>
      <c r="S135" s="384"/>
      <c r="T135" s="384"/>
      <c r="U135" s="447"/>
      <c r="V135" s="443"/>
      <c r="W135" s="376"/>
      <c r="X135" s="376"/>
      <c r="Y135" s="376"/>
      <c r="Z135" s="376"/>
      <c r="AA135" s="376"/>
    </row>
    <row r="136" spans="1:27" ht="13.5" customHeight="1" x14ac:dyDescent="0.2">
      <c r="A136" s="444"/>
      <c r="B136" s="444"/>
      <c r="C136" s="376"/>
      <c r="D136" s="445"/>
      <c r="E136" s="444"/>
      <c r="F136" s="444"/>
      <c r="G136" s="446"/>
      <c r="H136" s="444"/>
      <c r="I136" s="446"/>
      <c r="J136" s="444"/>
      <c r="K136" s="444"/>
      <c r="L136" s="444"/>
      <c r="M136" s="446"/>
      <c r="N136" s="444"/>
      <c r="O136" s="444"/>
      <c r="P136" s="444"/>
      <c r="Q136" s="446"/>
      <c r="R136" s="444"/>
      <c r="S136" s="384"/>
      <c r="T136" s="384"/>
      <c r="U136" s="447"/>
      <c r="V136" s="443"/>
      <c r="W136" s="376"/>
      <c r="X136" s="376"/>
      <c r="Y136" s="376"/>
      <c r="Z136" s="376"/>
      <c r="AA136" s="376"/>
    </row>
    <row r="137" spans="1:27" ht="13.5" customHeight="1" x14ac:dyDescent="0.2">
      <c r="A137" s="444"/>
      <c r="B137" s="444"/>
      <c r="C137" s="376"/>
      <c r="D137" s="445"/>
      <c r="E137" s="444"/>
      <c r="F137" s="444"/>
      <c r="G137" s="446"/>
      <c r="H137" s="444"/>
      <c r="I137" s="446"/>
      <c r="J137" s="444"/>
      <c r="K137" s="444"/>
      <c r="L137" s="444"/>
      <c r="M137" s="446"/>
      <c r="N137" s="444"/>
      <c r="O137" s="444"/>
      <c r="P137" s="444"/>
      <c r="Q137" s="446"/>
      <c r="R137" s="444"/>
      <c r="S137" s="384"/>
      <c r="T137" s="384"/>
      <c r="U137" s="447"/>
      <c r="V137" s="443"/>
      <c r="W137" s="376"/>
      <c r="X137" s="376"/>
      <c r="Y137" s="376"/>
      <c r="Z137" s="376"/>
      <c r="AA137" s="376"/>
    </row>
    <row r="138" spans="1:27" ht="13.5" customHeight="1" x14ac:dyDescent="0.2">
      <c r="A138" s="444"/>
      <c r="B138" s="444"/>
      <c r="C138" s="376"/>
      <c r="D138" s="445"/>
      <c r="E138" s="444"/>
      <c r="F138" s="444"/>
      <c r="G138" s="446"/>
      <c r="H138" s="444"/>
      <c r="I138" s="446"/>
      <c r="J138" s="444"/>
      <c r="K138" s="444"/>
      <c r="L138" s="444"/>
      <c r="M138" s="446"/>
      <c r="N138" s="444"/>
      <c r="O138" s="444"/>
      <c r="P138" s="444"/>
      <c r="Q138" s="446"/>
      <c r="R138" s="444"/>
      <c r="S138" s="384"/>
      <c r="T138" s="384"/>
      <c r="U138" s="447"/>
      <c r="V138" s="443"/>
      <c r="W138" s="376"/>
      <c r="X138" s="376"/>
      <c r="Y138" s="376"/>
      <c r="Z138" s="376"/>
      <c r="AA138" s="376"/>
    </row>
    <row r="139" spans="1:27" ht="13.5" customHeight="1" x14ac:dyDescent="0.2">
      <c r="A139" s="444"/>
      <c r="B139" s="444"/>
      <c r="C139" s="376"/>
      <c r="D139" s="445"/>
      <c r="E139" s="444"/>
      <c r="F139" s="444"/>
      <c r="G139" s="446"/>
      <c r="H139" s="444"/>
      <c r="I139" s="446"/>
      <c r="J139" s="444"/>
      <c r="K139" s="444"/>
      <c r="L139" s="444"/>
      <c r="M139" s="446"/>
      <c r="N139" s="444"/>
      <c r="O139" s="444"/>
      <c r="P139" s="444"/>
      <c r="Q139" s="446"/>
      <c r="R139" s="444"/>
      <c r="S139" s="384"/>
      <c r="T139" s="384"/>
      <c r="U139" s="447"/>
      <c r="V139" s="443"/>
      <c r="W139" s="376"/>
      <c r="X139" s="376"/>
      <c r="Y139" s="376"/>
      <c r="Z139" s="376"/>
      <c r="AA139" s="376"/>
    </row>
    <row r="140" spans="1:27" ht="13.5" customHeight="1" x14ac:dyDescent="0.2">
      <c r="A140" s="444"/>
      <c r="B140" s="444"/>
      <c r="C140" s="376"/>
      <c r="D140" s="445"/>
      <c r="E140" s="444"/>
      <c r="F140" s="444"/>
      <c r="G140" s="446"/>
      <c r="H140" s="444"/>
      <c r="I140" s="446"/>
      <c r="J140" s="444"/>
      <c r="K140" s="444"/>
      <c r="L140" s="444"/>
      <c r="M140" s="446"/>
      <c r="N140" s="444"/>
      <c r="O140" s="444"/>
      <c r="P140" s="444"/>
      <c r="Q140" s="446"/>
      <c r="R140" s="444"/>
      <c r="S140" s="384"/>
      <c r="T140" s="384"/>
      <c r="U140" s="447"/>
      <c r="V140" s="443"/>
      <c r="W140" s="376"/>
      <c r="X140" s="376"/>
      <c r="Y140" s="376"/>
      <c r="Z140" s="376"/>
      <c r="AA140" s="376"/>
    </row>
    <row r="141" spans="1:27" ht="13.5" customHeight="1" x14ac:dyDescent="0.2">
      <c r="A141" s="444"/>
      <c r="B141" s="444"/>
      <c r="C141" s="376"/>
      <c r="D141" s="445"/>
      <c r="E141" s="444"/>
      <c r="F141" s="444"/>
      <c r="G141" s="446"/>
      <c r="H141" s="444"/>
      <c r="I141" s="446"/>
      <c r="J141" s="444"/>
      <c r="K141" s="444"/>
      <c r="L141" s="444"/>
      <c r="M141" s="446"/>
      <c r="N141" s="444"/>
      <c r="O141" s="444"/>
      <c r="P141" s="444"/>
      <c r="Q141" s="446"/>
      <c r="R141" s="444"/>
      <c r="S141" s="384"/>
      <c r="T141" s="384"/>
      <c r="U141" s="447"/>
      <c r="V141" s="443"/>
      <c r="W141" s="376"/>
      <c r="X141" s="376"/>
      <c r="Y141" s="376"/>
      <c r="Z141" s="376"/>
      <c r="AA141" s="376"/>
    </row>
    <row r="142" spans="1:27" ht="13.5" customHeight="1" x14ac:dyDescent="0.2">
      <c r="A142" s="444"/>
      <c r="B142" s="444"/>
      <c r="C142" s="376"/>
      <c r="D142" s="445"/>
      <c r="E142" s="444"/>
      <c r="F142" s="444"/>
      <c r="G142" s="446"/>
      <c r="H142" s="444"/>
      <c r="I142" s="446"/>
      <c r="J142" s="444"/>
      <c r="K142" s="444"/>
      <c r="L142" s="444"/>
      <c r="M142" s="446"/>
      <c r="N142" s="444"/>
      <c r="O142" s="444"/>
      <c r="P142" s="444"/>
      <c r="Q142" s="446"/>
      <c r="R142" s="444"/>
      <c r="S142" s="384"/>
      <c r="T142" s="384"/>
      <c r="U142" s="447"/>
      <c r="V142" s="443"/>
      <c r="W142" s="376"/>
      <c r="X142" s="376"/>
      <c r="Y142" s="376"/>
      <c r="Z142" s="376"/>
      <c r="AA142" s="376"/>
    </row>
    <row r="143" spans="1:27" ht="13.5" customHeight="1" x14ac:dyDescent="0.2">
      <c r="A143" s="444"/>
      <c r="B143" s="444"/>
      <c r="C143" s="376"/>
      <c r="D143" s="445"/>
      <c r="E143" s="444"/>
      <c r="F143" s="444"/>
      <c r="G143" s="446"/>
      <c r="H143" s="444"/>
      <c r="I143" s="446"/>
      <c r="J143" s="444"/>
      <c r="K143" s="444"/>
      <c r="L143" s="444"/>
      <c r="M143" s="446"/>
      <c r="N143" s="444"/>
      <c r="O143" s="444"/>
      <c r="P143" s="444"/>
      <c r="Q143" s="446"/>
      <c r="R143" s="444"/>
      <c r="S143" s="384"/>
      <c r="T143" s="384"/>
      <c r="U143" s="447"/>
      <c r="V143" s="443"/>
      <c r="W143" s="376"/>
      <c r="X143" s="376"/>
      <c r="Y143" s="376"/>
      <c r="Z143" s="376"/>
      <c r="AA143" s="376"/>
    </row>
    <row r="144" spans="1:27" ht="13.5" customHeight="1" x14ac:dyDescent="0.2">
      <c r="A144" s="444"/>
      <c r="B144" s="444"/>
      <c r="C144" s="376"/>
      <c r="D144" s="445"/>
      <c r="E144" s="444"/>
      <c r="F144" s="444"/>
      <c r="G144" s="446"/>
      <c r="H144" s="444"/>
      <c r="I144" s="446"/>
      <c r="J144" s="444"/>
      <c r="K144" s="444"/>
      <c r="L144" s="444"/>
      <c r="M144" s="446"/>
      <c r="N144" s="444"/>
      <c r="O144" s="444"/>
      <c r="P144" s="444"/>
      <c r="Q144" s="446"/>
      <c r="R144" s="444"/>
      <c r="S144" s="384"/>
      <c r="T144" s="384"/>
      <c r="U144" s="447"/>
      <c r="V144" s="443"/>
      <c r="W144" s="376"/>
      <c r="X144" s="376"/>
      <c r="Y144" s="376"/>
      <c r="Z144" s="376"/>
      <c r="AA144" s="376"/>
    </row>
    <row r="145" spans="1:27" ht="13.5" customHeight="1" x14ac:dyDescent="0.2">
      <c r="A145" s="444"/>
      <c r="B145" s="444"/>
      <c r="C145" s="376"/>
      <c r="D145" s="445"/>
      <c r="E145" s="444"/>
      <c r="F145" s="444"/>
      <c r="G145" s="446"/>
      <c r="H145" s="444"/>
      <c r="I145" s="446"/>
      <c r="J145" s="444"/>
      <c r="K145" s="444"/>
      <c r="L145" s="444"/>
      <c r="M145" s="446"/>
      <c r="N145" s="444"/>
      <c r="O145" s="444"/>
      <c r="P145" s="444"/>
      <c r="Q145" s="446"/>
      <c r="R145" s="444"/>
      <c r="S145" s="384"/>
      <c r="T145" s="384"/>
      <c r="U145" s="447"/>
      <c r="V145" s="443"/>
      <c r="W145" s="376"/>
      <c r="X145" s="376"/>
      <c r="Y145" s="376"/>
      <c r="Z145" s="376"/>
      <c r="AA145" s="376"/>
    </row>
    <row r="146" spans="1:27" ht="13.5" customHeight="1" x14ac:dyDescent="0.2">
      <c r="A146" s="444"/>
      <c r="B146" s="444"/>
      <c r="C146" s="376"/>
      <c r="D146" s="445"/>
      <c r="E146" s="444"/>
      <c r="F146" s="444"/>
      <c r="G146" s="446"/>
      <c r="H146" s="444"/>
      <c r="I146" s="446"/>
      <c r="J146" s="444"/>
      <c r="K146" s="444"/>
      <c r="L146" s="444"/>
      <c r="M146" s="446"/>
      <c r="N146" s="444"/>
      <c r="O146" s="444"/>
      <c r="P146" s="444"/>
      <c r="Q146" s="446"/>
      <c r="R146" s="444"/>
      <c r="S146" s="384"/>
      <c r="T146" s="384"/>
      <c r="U146" s="447"/>
      <c r="V146" s="443"/>
      <c r="W146" s="376"/>
      <c r="X146" s="376"/>
      <c r="Y146" s="376"/>
      <c r="Z146" s="376"/>
      <c r="AA146" s="376"/>
    </row>
    <row r="147" spans="1:27" ht="13.5" customHeight="1" x14ac:dyDescent="0.2">
      <c r="A147" s="444"/>
      <c r="B147" s="444"/>
      <c r="C147" s="376"/>
      <c r="D147" s="445"/>
      <c r="E147" s="444"/>
      <c r="F147" s="444"/>
      <c r="G147" s="446"/>
      <c r="H147" s="444"/>
      <c r="I147" s="446"/>
      <c r="J147" s="444"/>
      <c r="K147" s="444"/>
      <c r="L147" s="444"/>
      <c r="M147" s="446"/>
      <c r="N147" s="444"/>
      <c r="O147" s="444"/>
      <c r="P147" s="444"/>
      <c r="Q147" s="446"/>
      <c r="R147" s="444"/>
      <c r="S147" s="384"/>
      <c r="T147" s="384"/>
      <c r="U147" s="447"/>
      <c r="V147" s="443"/>
      <c r="W147" s="376"/>
      <c r="X147" s="376"/>
      <c r="Y147" s="376"/>
      <c r="Z147" s="376"/>
      <c r="AA147" s="376"/>
    </row>
    <row r="148" spans="1:27" ht="13.5" customHeight="1" x14ac:dyDescent="0.2">
      <c r="A148" s="444"/>
      <c r="B148" s="444"/>
      <c r="C148" s="376"/>
      <c r="D148" s="445"/>
      <c r="E148" s="444"/>
      <c r="F148" s="444"/>
      <c r="G148" s="446"/>
      <c r="H148" s="444"/>
      <c r="I148" s="446"/>
      <c r="J148" s="444"/>
      <c r="K148" s="444"/>
      <c r="L148" s="444"/>
      <c r="M148" s="446"/>
      <c r="N148" s="444"/>
      <c r="O148" s="444"/>
      <c r="P148" s="444"/>
      <c r="Q148" s="446"/>
      <c r="R148" s="444"/>
      <c r="S148" s="384"/>
      <c r="T148" s="384"/>
      <c r="U148" s="447"/>
      <c r="V148" s="443"/>
      <c r="W148" s="376"/>
      <c r="X148" s="376"/>
      <c r="Y148" s="376"/>
      <c r="Z148" s="376"/>
      <c r="AA148" s="376"/>
    </row>
    <row r="149" spans="1:27" ht="13.5" customHeight="1" x14ac:dyDescent="0.2">
      <c r="A149" s="444"/>
      <c r="B149" s="444"/>
      <c r="C149" s="376"/>
      <c r="D149" s="445"/>
      <c r="E149" s="444"/>
      <c r="F149" s="444"/>
      <c r="G149" s="446"/>
      <c r="H149" s="444"/>
      <c r="I149" s="446"/>
      <c r="J149" s="444"/>
      <c r="K149" s="444"/>
      <c r="L149" s="444"/>
      <c r="M149" s="446"/>
      <c r="N149" s="444"/>
      <c r="O149" s="444"/>
      <c r="P149" s="444"/>
      <c r="Q149" s="446"/>
      <c r="R149" s="444"/>
      <c r="S149" s="384"/>
      <c r="T149" s="384"/>
      <c r="U149" s="447"/>
      <c r="V149" s="443"/>
      <c r="W149" s="376"/>
      <c r="X149" s="376"/>
      <c r="Y149" s="376"/>
      <c r="Z149" s="376"/>
      <c r="AA149" s="376"/>
    </row>
    <row r="150" spans="1:27" ht="13.5" customHeight="1" x14ac:dyDescent="0.2">
      <c r="A150" s="444"/>
      <c r="B150" s="444"/>
      <c r="C150" s="376"/>
      <c r="D150" s="445"/>
      <c r="E150" s="444"/>
      <c r="F150" s="444"/>
      <c r="G150" s="446"/>
      <c r="H150" s="444"/>
      <c r="I150" s="446"/>
      <c r="J150" s="444"/>
      <c r="K150" s="444"/>
      <c r="L150" s="444"/>
      <c r="M150" s="446"/>
      <c r="N150" s="444"/>
      <c r="O150" s="444"/>
      <c r="P150" s="444"/>
      <c r="Q150" s="446"/>
      <c r="R150" s="444"/>
      <c r="S150" s="384"/>
      <c r="T150" s="384"/>
      <c r="U150" s="447"/>
      <c r="V150" s="443"/>
      <c r="W150" s="376"/>
      <c r="X150" s="376"/>
      <c r="Y150" s="376"/>
      <c r="Z150" s="376"/>
      <c r="AA150" s="376"/>
    </row>
    <row r="151" spans="1:27" ht="13.5" customHeight="1" x14ac:dyDescent="0.2">
      <c r="A151" s="444"/>
      <c r="B151" s="444"/>
      <c r="C151" s="376"/>
      <c r="D151" s="445"/>
      <c r="E151" s="444"/>
      <c r="F151" s="444"/>
      <c r="G151" s="446"/>
      <c r="H151" s="444"/>
      <c r="I151" s="446"/>
      <c r="J151" s="444"/>
      <c r="K151" s="444"/>
      <c r="L151" s="444"/>
      <c r="M151" s="446"/>
      <c r="N151" s="444"/>
      <c r="O151" s="444"/>
      <c r="P151" s="444"/>
      <c r="Q151" s="446"/>
      <c r="R151" s="444"/>
      <c r="S151" s="384"/>
      <c r="T151" s="384"/>
      <c r="U151" s="447"/>
      <c r="V151" s="443"/>
      <c r="W151" s="376"/>
      <c r="X151" s="376"/>
      <c r="Y151" s="376"/>
      <c r="Z151" s="376"/>
      <c r="AA151" s="376"/>
    </row>
    <row r="152" spans="1:27" ht="13.5" customHeight="1" x14ac:dyDescent="0.2">
      <c r="A152" s="444"/>
      <c r="B152" s="444"/>
      <c r="C152" s="376"/>
      <c r="D152" s="445"/>
      <c r="E152" s="444"/>
      <c r="F152" s="444"/>
      <c r="G152" s="446"/>
      <c r="H152" s="444"/>
      <c r="I152" s="446"/>
      <c r="J152" s="444"/>
      <c r="K152" s="444"/>
      <c r="L152" s="444"/>
      <c r="M152" s="446"/>
      <c r="N152" s="444"/>
      <c r="O152" s="444"/>
      <c r="P152" s="444"/>
      <c r="Q152" s="446"/>
      <c r="R152" s="444"/>
      <c r="S152" s="384"/>
      <c r="T152" s="384"/>
      <c r="U152" s="447"/>
      <c r="V152" s="443"/>
      <c r="W152" s="376"/>
      <c r="X152" s="376"/>
      <c r="Y152" s="376"/>
      <c r="Z152" s="376"/>
      <c r="AA152" s="376"/>
    </row>
    <row r="153" spans="1:27" ht="13.5" customHeight="1" x14ac:dyDescent="0.2">
      <c r="A153" s="444"/>
      <c r="B153" s="444"/>
      <c r="C153" s="376"/>
      <c r="D153" s="445"/>
      <c r="E153" s="444"/>
      <c r="F153" s="444"/>
      <c r="G153" s="446"/>
      <c r="H153" s="444"/>
      <c r="I153" s="446"/>
      <c r="J153" s="444"/>
      <c r="K153" s="444"/>
      <c r="L153" s="444"/>
      <c r="M153" s="446"/>
      <c r="N153" s="444"/>
      <c r="O153" s="444"/>
      <c r="P153" s="444"/>
      <c r="Q153" s="446"/>
      <c r="R153" s="444"/>
      <c r="S153" s="384"/>
      <c r="T153" s="384"/>
      <c r="U153" s="447"/>
      <c r="V153" s="443"/>
      <c r="W153" s="376"/>
      <c r="X153" s="376"/>
      <c r="Y153" s="376"/>
      <c r="Z153" s="376"/>
      <c r="AA153" s="376"/>
    </row>
    <row r="154" spans="1:27" ht="13.5" customHeight="1" x14ac:dyDescent="0.2">
      <c r="A154" s="444"/>
      <c r="B154" s="444"/>
      <c r="C154" s="376"/>
      <c r="D154" s="445"/>
      <c r="E154" s="444"/>
      <c r="F154" s="444"/>
      <c r="G154" s="446"/>
      <c r="H154" s="444"/>
      <c r="I154" s="446"/>
      <c r="J154" s="444"/>
      <c r="K154" s="444"/>
      <c r="L154" s="444"/>
      <c r="M154" s="446"/>
      <c r="N154" s="444"/>
      <c r="O154" s="444"/>
      <c r="P154" s="444"/>
      <c r="Q154" s="446"/>
      <c r="R154" s="444"/>
      <c r="S154" s="384"/>
      <c r="T154" s="384"/>
      <c r="U154" s="447"/>
      <c r="V154" s="443"/>
      <c r="W154" s="376"/>
      <c r="X154" s="376"/>
      <c r="Y154" s="376"/>
      <c r="Z154" s="376"/>
      <c r="AA154" s="376"/>
    </row>
    <row r="155" spans="1:27" ht="13.5" customHeight="1" x14ac:dyDescent="0.2">
      <c r="A155" s="444"/>
      <c r="B155" s="444"/>
      <c r="C155" s="376"/>
      <c r="D155" s="445"/>
      <c r="E155" s="444"/>
      <c r="F155" s="444"/>
      <c r="G155" s="446"/>
      <c r="H155" s="444"/>
      <c r="I155" s="446"/>
      <c r="J155" s="444"/>
      <c r="K155" s="444"/>
      <c r="L155" s="444"/>
      <c r="M155" s="446"/>
      <c r="N155" s="444"/>
      <c r="O155" s="444"/>
      <c r="P155" s="444"/>
      <c r="Q155" s="446"/>
      <c r="R155" s="444"/>
      <c r="S155" s="384"/>
      <c r="T155" s="384"/>
      <c r="U155" s="447"/>
      <c r="V155" s="443"/>
      <c r="W155" s="376"/>
      <c r="X155" s="376"/>
      <c r="Y155" s="376"/>
      <c r="Z155" s="376"/>
      <c r="AA155" s="376"/>
    </row>
    <row r="156" spans="1:27" ht="13.5" customHeight="1" x14ac:dyDescent="0.2">
      <c r="A156" s="444"/>
      <c r="B156" s="444"/>
      <c r="C156" s="376"/>
      <c r="D156" s="445"/>
      <c r="E156" s="444"/>
      <c r="F156" s="444"/>
      <c r="G156" s="446"/>
      <c r="H156" s="444"/>
      <c r="I156" s="446"/>
      <c r="J156" s="444"/>
      <c r="K156" s="444"/>
      <c r="L156" s="444"/>
      <c r="M156" s="446"/>
      <c r="N156" s="444"/>
      <c r="O156" s="444"/>
      <c r="P156" s="444"/>
      <c r="Q156" s="446"/>
      <c r="R156" s="444"/>
      <c r="S156" s="384"/>
      <c r="T156" s="384"/>
      <c r="U156" s="447"/>
      <c r="V156" s="443"/>
      <c r="W156" s="376"/>
      <c r="X156" s="376"/>
      <c r="Y156" s="376"/>
      <c r="Z156" s="376"/>
      <c r="AA156" s="376"/>
    </row>
    <row r="157" spans="1:27" ht="13.5" customHeight="1" x14ac:dyDescent="0.2">
      <c r="A157" s="444"/>
      <c r="B157" s="444"/>
      <c r="C157" s="376"/>
      <c r="D157" s="445"/>
      <c r="E157" s="444"/>
      <c r="F157" s="444"/>
      <c r="G157" s="446"/>
      <c r="H157" s="444"/>
      <c r="I157" s="446"/>
      <c r="J157" s="444"/>
      <c r="K157" s="444"/>
      <c r="L157" s="444"/>
      <c r="M157" s="446"/>
      <c r="N157" s="444"/>
      <c r="O157" s="444"/>
      <c r="P157" s="444"/>
      <c r="Q157" s="446"/>
      <c r="R157" s="444"/>
      <c r="S157" s="384"/>
      <c r="T157" s="384"/>
      <c r="U157" s="447"/>
      <c r="V157" s="443"/>
      <c r="W157" s="376"/>
      <c r="X157" s="376"/>
      <c r="Y157" s="376"/>
      <c r="Z157" s="376"/>
      <c r="AA157" s="376"/>
    </row>
    <row r="158" spans="1:27" ht="13.5" customHeight="1" x14ac:dyDescent="0.2">
      <c r="A158" s="444"/>
      <c r="B158" s="444"/>
      <c r="C158" s="376"/>
      <c r="D158" s="445"/>
      <c r="E158" s="444"/>
      <c r="F158" s="444"/>
      <c r="G158" s="446"/>
      <c r="H158" s="444"/>
      <c r="I158" s="446"/>
      <c r="J158" s="444"/>
      <c r="K158" s="444"/>
      <c r="L158" s="444"/>
      <c r="M158" s="446"/>
      <c r="N158" s="444"/>
      <c r="O158" s="444"/>
      <c r="P158" s="444"/>
      <c r="Q158" s="446"/>
      <c r="R158" s="444"/>
      <c r="S158" s="384"/>
      <c r="T158" s="384"/>
      <c r="U158" s="447"/>
      <c r="V158" s="443"/>
      <c r="W158" s="376"/>
      <c r="X158" s="376"/>
      <c r="Y158" s="376"/>
      <c r="Z158" s="376"/>
      <c r="AA158" s="376"/>
    </row>
    <row r="159" spans="1:27" ht="13.5" customHeight="1" x14ac:dyDescent="0.2">
      <c r="A159" s="444"/>
      <c r="B159" s="444"/>
      <c r="C159" s="376"/>
      <c r="D159" s="445"/>
      <c r="E159" s="444"/>
      <c r="F159" s="444"/>
      <c r="G159" s="446"/>
      <c r="H159" s="444"/>
      <c r="I159" s="446"/>
      <c r="J159" s="444"/>
      <c r="K159" s="444"/>
      <c r="L159" s="444"/>
      <c r="M159" s="446"/>
      <c r="N159" s="444"/>
      <c r="O159" s="444"/>
      <c r="P159" s="444"/>
      <c r="Q159" s="446"/>
      <c r="R159" s="444"/>
      <c r="S159" s="384"/>
      <c r="T159" s="384"/>
      <c r="U159" s="447"/>
      <c r="V159" s="443"/>
      <c r="W159" s="376"/>
      <c r="X159" s="376"/>
      <c r="Y159" s="376"/>
      <c r="Z159" s="376"/>
      <c r="AA159" s="376"/>
    </row>
    <row r="160" spans="1:27" ht="13.5" customHeight="1" x14ac:dyDescent="0.2">
      <c r="A160" s="444"/>
      <c r="B160" s="444"/>
      <c r="C160" s="376"/>
      <c r="D160" s="445"/>
      <c r="E160" s="444"/>
      <c r="F160" s="444"/>
      <c r="G160" s="446"/>
      <c r="H160" s="444"/>
      <c r="I160" s="446"/>
      <c r="J160" s="444"/>
      <c r="K160" s="444"/>
      <c r="L160" s="444"/>
      <c r="M160" s="446"/>
      <c r="N160" s="444"/>
      <c r="O160" s="444"/>
      <c r="P160" s="444"/>
      <c r="Q160" s="446"/>
      <c r="R160" s="444"/>
      <c r="S160" s="384"/>
      <c r="T160" s="384"/>
      <c r="U160" s="447"/>
      <c r="V160" s="443"/>
      <c r="W160" s="376"/>
      <c r="X160" s="376"/>
      <c r="Y160" s="376"/>
      <c r="Z160" s="376"/>
      <c r="AA160" s="376"/>
    </row>
    <row r="161" spans="1:27" ht="13.5" customHeight="1" x14ac:dyDescent="0.2">
      <c r="A161" s="444"/>
      <c r="B161" s="444"/>
      <c r="C161" s="376"/>
      <c r="D161" s="445"/>
      <c r="E161" s="444"/>
      <c r="F161" s="444"/>
      <c r="G161" s="446"/>
      <c r="H161" s="444"/>
      <c r="I161" s="446"/>
      <c r="J161" s="444"/>
      <c r="K161" s="444"/>
      <c r="L161" s="444"/>
      <c r="M161" s="446"/>
      <c r="N161" s="444"/>
      <c r="O161" s="444"/>
      <c r="P161" s="444"/>
      <c r="Q161" s="446"/>
      <c r="R161" s="444"/>
      <c r="S161" s="384"/>
      <c r="T161" s="384"/>
      <c r="U161" s="447"/>
      <c r="V161" s="443"/>
      <c r="W161" s="376"/>
      <c r="X161" s="376"/>
      <c r="Y161" s="376"/>
      <c r="Z161" s="376"/>
      <c r="AA161" s="376"/>
    </row>
    <row r="162" spans="1:27" ht="13.5" customHeight="1" x14ac:dyDescent="0.2">
      <c r="A162" s="444"/>
      <c r="B162" s="444"/>
      <c r="C162" s="376"/>
      <c r="D162" s="445"/>
      <c r="E162" s="444"/>
      <c r="F162" s="444"/>
      <c r="G162" s="446"/>
      <c r="H162" s="444"/>
      <c r="I162" s="446"/>
      <c r="J162" s="444"/>
      <c r="K162" s="444"/>
      <c r="L162" s="444"/>
      <c r="M162" s="446"/>
      <c r="N162" s="444"/>
      <c r="O162" s="444"/>
      <c r="P162" s="444"/>
      <c r="Q162" s="446"/>
      <c r="R162" s="444"/>
      <c r="S162" s="384"/>
      <c r="T162" s="384"/>
      <c r="U162" s="447"/>
      <c r="V162" s="443"/>
      <c r="W162" s="376"/>
      <c r="X162" s="376"/>
      <c r="Y162" s="376"/>
      <c r="Z162" s="376"/>
      <c r="AA162" s="376"/>
    </row>
    <row r="163" spans="1:27" ht="13.5" customHeight="1" x14ac:dyDescent="0.2">
      <c r="A163" s="444"/>
      <c r="B163" s="444"/>
      <c r="C163" s="376"/>
      <c r="D163" s="445"/>
      <c r="E163" s="444"/>
      <c r="F163" s="444"/>
      <c r="G163" s="446"/>
      <c r="H163" s="444"/>
      <c r="I163" s="446"/>
      <c r="J163" s="444"/>
      <c r="K163" s="444"/>
      <c r="L163" s="444"/>
      <c r="M163" s="446"/>
      <c r="N163" s="444"/>
      <c r="O163" s="444"/>
      <c r="P163" s="444"/>
      <c r="Q163" s="446"/>
      <c r="R163" s="444"/>
      <c r="S163" s="384"/>
      <c r="T163" s="384"/>
      <c r="U163" s="447"/>
      <c r="V163" s="443"/>
      <c r="W163" s="376"/>
      <c r="X163" s="376"/>
      <c r="Y163" s="376"/>
      <c r="Z163" s="376"/>
      <c r="AA163" s="376"/>
    </row>
    <row r="164" spans="1:27" ht="13.5" customHeight="1" x14ac:dyDescent="0.2">
      <c r="A164" s="444"/>
      <c r="B164" s="444"/>
      <c r="C164" s="376"/>
      <c r="D164" s="445"/>
      <c r="E164" s="444"/>
      <c r="F164" s="444"/>
      <c r="G164" s="446"/>
      <c r="H164" s="444"/>
      <c r="I164" s="446"/>
      <c r="J164" s="444"/>
      <c r="K164" s="444"/>
      <c r="L164" s="444"/>
      <c r="M164" s="446"/>
      <c r="N164" s="444"/>
      <c r="O164" s="444"/>
      <c r="P164" s="444"/>
      <c r="Q164" s="446"/>
      <c r="R164" s="444"/>
      <c r="S164" s="384"/>
      <c r="T164" s="384"/>
      <c r="U164" s="447"/>
      <c r="V164" s="443"/>
      <c r="W164" s="376"/>
      <c r="X164" s="376"/>
      <c r="Y164" s="376"/>
      <c r="Z164" s="376"/>
      <c r="AA164" s="376"/>
    </row>
    <row r="165" spans="1:27" ht="13.5" customHeight="1" x14ac:dyDescent="0.2">
      <c r="A165" s="444"/>
      <c r="B165" s="444"/>
      <c r="C165" s="376"/>
      <c r="D165" s="445"/>
      <c r="E165" s="444"/>
      <c r="F165" s="444"/>
      <c r="G165" s="446"/>
      <c r="H165" s="444"/>
      <c r="I165" s="446"/>
      <c r="J165" s="444"/>
      <c r="K165" s="444"/>
      <c r="L165" s="444"/>
      <c r="M165" s="446"/>
      <c r="N165" s="444"/>
      <c r="O165" s="444"/>
      <c r="P165" s="444"/>
      <c r="Q165" s="446"/>
      <c r="R165" s="444"/>
      <c r="S165" s="384"/>
      <c r="T165" s="384"/>
      <c r="U165" s="447"/>
      <c r="V165" s="443"/>
      <c r="W165" s="376"/>
      <c r="X165" s="376"/>
      <c r="Y165" s="376"/>
      <c r="Z165" s="376"/>
      <c r="AA165" s="376"/>
    </row>
    <row r="166" spans="1:27" ht="13.5" customHeight="1" x14ac:dyDescent="0.2">
      <c r="A166" s="444"/>
      <c r="B166" s="444"/>
      <c r="C166" s="376"/>
      <c r="D166" s="445"/>
      <c r="E166" s="444"/>
      <c r="F166" s="444"/>
      <c r="G166" s="446"/>
      <c r="H166" s="444"/>
      <c r="I166" s="446"/>
      <c r="J166" s="444"/>
      <c r="K166" s="444"/>
      <c r="L166" s="444"/>
      <c r="M166" s="446"/>
      <c r="N166" s="444"/>
      <c r="O166" s="444"/>
      <c r="P166" s="444"/>
      <c r="Q166" s="446"/>
      <c r="R166" s="444"/>
      <c r="S166" s="384"/>
      <c r="T166" s="384"/>
      <c r="U166" s="447"/>
      <c r="V166" s="443"/>
      <c r="W166" s="376"/>
      <c r="X166" s="376"/>
      <c r="Y166" s="376"/>
      <c r="Z166" s="376"/>
      <c r="AA166" s="376"/>
    </row>
    <row r="167" spans="1:27" ht="13.5" customHeight="1" x14ac:dyDescent="0.2">
      <c r="A167" s="444"/>
      <c r="B167" s="444"/>
      <c r="C167" s="376"/>
      <c r="D167" s="445"/>
      <c r="E167" s="444"/>
      <c r="F167" s="444"/>
      <c r="G167" s="446"/>
      <c r="H167" s="444"/>
      <c r="I167" s="446"/>
      <c r="J167" s="444"/>
      <c r="K167" s="444"/>
      <c r="L167" s="444"/>
      <c r="M167" s="446"/>
      <c r="N167" s="444"/>
      <c r="O167" s="444"/>
      <c r="P167" s="444"/>
      <c r="Q167" s="446"/>
      <c r="R167" s="444"/>
      <c r="S167" s="384"/>
      <c r="T167" s="384"/>
      <c r="U167" s="447"/>
      <c r="V167" s="443"/>
      <c r="W167" s="376"/>
      <c r="X167" s="376"/>
      <c r="Y167" s="376"/>
      <c r="Z167" s="376"/>
      <c r="AA167" s="376"/>
    </row>
    <row r="168" spans="1:27" ht="13.5" customHeight="1" x14ac:dyDescent="0.2">
      <c r="A168" s="444"/>
      <c r="B168" s="444"/>
      <c r="C168" s="376"/>
      <c r="D168" s="445"/>
      <c r="E168" s="444"/>
      <c r="F168" s="444"/>
      <c r="G168" s="446"/>
      <c r="H168" s="444"/>
      <c r="I168" s="446"/>
      <c r="J168" s="444"/>
      <c r="K168" s="444"/>
      <c r="L168" s="444"/>
      <c r="M168" s="446"/>
      <c r="N168" s="444"/>
      <c r="O168" s="444"/>
      <c r="P168" s="444"/>
      <c r="Q168" s="446"/>
      <c r="R168" s="444"/>
      <c r="S168" s="384"/>
      <c r="T168" s="384"/>
      <c r="U168" s="447"/>
      <c r="V168" s="443"/>
      <c r="W168" s="376"/>
      <c r="X168" s="376"/>
      <c r="Y168" s="376"/>
      <c r="Z168" s="376"/>
      <c r="AA168" s="376"/>
    </row>
    <row r="169" spans="1:27" ht="13.5" customHeight="1" x14ac:dyDescent="0.2">
      <c r="A169" s="444"/>
      <c r="B169" s="444"/>
      <c r="C169" s="376"/>
      <c r="D169" s="445"/>
      <c r="E169" s="444"/>
      <c r="F169" s="444"/>
      <c r="G169" s="446"/>
      <c r="H169" s="444"/>
      <c r="I169" s="446"/>
      <c r="J169" s="444"/>
      <c r="K169" s="444"/>
      <c r="L169" s="444"/>
      <c r="M169" s="446"/>
      <c r="N169" s="444"/>
      <c r="O169" s="444"/>
      <c r="P169" s="444"/>
      <c r="Q169" s="446"/>
      <c r="R169" s="444"/>
      <c r="S169" s="384"/>
      <c r="T169" s="384"/>
      <c r="U169" s="447"/>
      <c r="V169" s="443"/>
      <c r="W169" s="376"/>
      <c r="X169" s="376"/>
      <c r="Y169" s="376"/>
      <c r="Z169" s="376"/>
      <c r="AA169" s="376"/>
    </row>
    <row r="170" spans="1:27" ht="13.5" customHeight="1" x14ac:dyDescent="0.2">
      <c r="A170" s="444"/>
      <c r="B170" s="444"/>
      <c r="C170" s="376"/>
      <c r="D170" s="445"/>
      <c r="E170" s="444"/>
      <c r="F170" s="444"/>
      <c r="G170" s="446"/>
      <c r="H170" s="444"/>
      <c r="I170" s="446"/>
      <c r="J170" s="444"/>
      <c r="K170" s="444"/>
      <c r="L170" s="444"/>
      <c r="M170" s="446"/>
      <c r="N170" s="444"/>
      <c r="O170" s="444"/>
      <c r="P170" s="444"/>
      <c r="Q170" s="446"/>
      <c r="R170" s="444"/>
      <c r="S170" s="384"/>
      <c r="T170" s="384"/>
      <c r="U170" s="447"/>
      <c r="V170" s="443"/>
      <c r="W170" s="376"/>
      <c r="X170" s="376"/>
      <c r="Y170" s="376"/>
      <c r="Z170" s="376"/>
      <c r="AA170" s="376"/>
    </row>
    <row r="171" spans="1:27" ht="13.5" customHeight="1" x14ac:dyDescent="0.2">
      <c r="A171" s="444"/>
      <c r="B171" s="444"/>
      <c r="C171" s="376"/>
      <c r="D171" s="445"/>
      <c r="E171" s="444"/>
      <c r="F171" s="444"/>
      <c r="G171" s="446"/>
      <c r="H171" s="444"/>
      <c r="I171" s="446"/>
      <c r="J171" s="444"/>
      <c r="K171" s="444"/>
      <c r="L171" s="444"/>
      <c r="M171" s="446"/>
      <c r="N171" s="444"/>
      <c r="O171" s="444"/>
      <c r="P171" s="444"/>
      <c r="Q171" s="446"/>
      <c r="R171" s="444"/>
      <c r="S171" s="384"/>
      <c r="T171" s="384"/>
      <c r="U171" s="447"/>
      <c r="V171" s="443"/>
      <c r="W171" s="376"/>
      <c r="X171" s="376"/>
      <c r="Y171" s="376"/>
      <c r="Z171" s="376"/>
      <c r="AA171" s="376"/>
    </row>
    <row r="172" spans="1:27" ht="13.5" customHeight="1" x14ac:dyDescent="0.2">
      <c r="A172" s="444"/>
      <c r="B172" s="444"/>
      <c r="C172" s="376"/>
      <c r="D172" s="445"/>
      <c r="E172" s="444"/>
      <c r="F172" s="444"/>
      <c r="G172" s="446"/>
      <c r="H172" s="444"/>
      <c r="I172" s="446"/>
      <c r="J172" s="444"/>
      <c r="K172" s="444"/>
      <c r="L172" s="444"/>
      <c r="M172" s="446"/>
      <c r="N172" s="444"/>
      <c r="O172" s="444"/>
      <c r="P172" s="444"/>
      <c r="Q172" s="446"/>
      <c r="R172" s="444"/>
      <c r="S172" s="384"/>
      <c r="T172" s="384"/>
      <c r="U172" s="447"/>
      <c r="V172" s="443"/>
      <c r="W172" s="376"/>
      <c r="X172" s="376"/>
      <c r="Y172" s="376"/>
      <c r="Z172" s="376"/>
      <c r="AA172" s="376"/>
    </row>
    <row r="173" spans="1:27" ht="13.5" customHeight="1" x14ac:dyDescent="0.2">
      <c r="A173" s="444"/>
      <c r="B173" s="444"/>
      <c r="C173" s="376"/>
      <c r="D173" s="445"/>
      <c r="E173" s="444"/>
      <c r="F173" s="444"/>
      <c r="G173" s="446"/>
      <c r="H173" s="444"/>
      <c r="I173" s="446"/>
      <c r="J173" s="444"/>
      <c r="K173" s="444"/>
      <c r="L173" s="444"/>
      <c r="M173" s="446"/>
      <c r="N173" s="444"/>
      <c r="O173" s="444"/>
      <c r="P173" s="444"/>
      <c r="Q173" s="446"/>
      <c r="R173" s="444"/>
      <c r="S173" s="384"/>
      <c r="T173" s="384"/>
      <c r="U173" s="447"/>
      <c r="V173" s="443"/>
      <c r="W173" s="376"/>
      <c r="X173" s="376"/>
      <c r="Y173" s="376"/>
      <c r="Z173" s="376"/>
      <c r="AA173" s="376"/>
    </row>
    <row r="174" spans="1:27" ht="13.5" customHeight="1" x14ac:dyDescent="0.2">
      <c r="A174" s="444"/>
      <c r="B174" s="444"/>
      <c r="C174" s="376"/>
      <c r="D174" s="445"/>
      <c r="E174" s="444"/>
      <c r="F174" s="444"/>
      <c r="G174" s="446"/>
      <c r="H174" s="444"/>
      <c r="I174" s="446"/>
      <c r="J174" s="444"/>
      <c r="K174" s="444"/>
      <c r="L174" s="444"/>
      <c r="M174" s="446"/>
      <c r="N174" s="444"/>
      <c r="O174" s="444"/>
      <c r="P174" s="444"/>
      <c r="Q174" s="446"/>
      <c r="R174" s="444"/>
      <c r="S174" s="384"/>
      <c r="T174" s="384"/>
      <c r="U174" s="447"/>
      <c r="V174" s="443"/>
      <c r="W174" s="376"/>
      <c r="X174" s="376"/>
      <c r="Y174" s="376"/>
      <c r="Z174" s="376"/>
      <c r="AA174" s="376"/>
    </row>
    <row r="175" spans="1:27" ht="13.5" customHeight="1" x14ac:dyDescent="0.2">
      <c r="A175" s="444"/>
      <c r="B175" s="444"/>
      <c r="C175" s="376"/>
      <c r="D175" s="445"/>
      <c r="E175" s="444"/>
      <c r="F175" s="444"/>
      <c r="G175" s="446"/>
      <c r="H175" s="444"/>
      <c r="I175" s="446"/>
      <c r="J175" s="444"/>
      <c r="K175" s="444"/>
      <c r="L175" s="444"/>
      <c r="M175" s="446"/>
      <c r="N175" s="444"/>
      <c r="O175" s="444"/>
      <c r="P175" s="444"/>
      <c r="Q175" s="446"/>
      <c r="R175" s="444"/>
      <c r="S175" s="384"/>
      <c r="T175" s="384"/>
      <c r="U175" s="447"/>
      <c r="V175" s="443"/>
      <c r="W175" s="376"/>
      <c r="X175" s="376"/>
      <c r="Y175" s="376"/>
      <c r="Z175" s="376"/>
      <c r="AA175" s="376"/>
    </row>
    <row r="176" spans="1:27" ht="13.5" customHeight="1" x14ac:dyDescent="0.2">
      <c r="A176" s="444"/>
      <c r="B176" s="444"/>
      <c r="C176" s="376"/>
      <c r="D176" s="445"/>
      <c r="E176" s="444"/>
      <c r="F176" s="444"/>
      <c r="G176" s="446"/>
      <c r="H176" s="444"/>
      <c r="I176" s="446"/>
      <c r="J176" s="444"/>
      <c r="K176" s="444"/>
      <c r="L176" s="444"/>
      <c r="M176" s="446"/>
      <c r="N176" s="444"/>
      <c r="O176" s="444"/>
      <c r="P176" s="444"/>
      <c r="Q176" s="446"/>
      <c r="R176" s="444"/>
      <c r="S176" s="384"/>
      <c r="T176" s="384"/>
      <c r="U176" s="447"/>
      <c r="V176" s="443"/>
      <c r="W176" s="376"/>
      <c r="X176" s="376"/>
      <c r="Y176" s="376"/>
      <c r="Z176" s="376"/>
      <c r="AA176" s="376"/>
    </row>
    <row r="177" spans="1:27" ht="13.5" customHeight="1" x14ac:dyDescent="0.2">
      <c r="A177" s="444"/>
      <c r="B177" s="444"/>
      <c r="C177" s="376"/>
      <c r="D177" s="445"/>
      <c r="E177" s="444"/>
      <c r="F177" s="444"/>
      <c r="G177" s="446"/>
      <c r="H177" s="444"/>
      <c r="I177" s="446"/>
      <c r="J177" s="444"/>
      <c r="K177" s="444"/>
      <c r="L177" s="444"/>
      <c r="M177" s="446"/>
      <c r="N177" s="444"/>
      <c r="O177" s="444"/>
      <c r="P177" s="444"/>
      <c r="Q177" s="446"/>
      <c r="R177" s="444"/>
      <c r="S177" s="384"/>
      <c r="T177" s="384"/>
      <c r="U177" s="447"/>
      <c r="V177" s="443"/>
      <c r="W177" s="376"/>
      <c r="X177" s="376"/>
      <c r="Y177" s="376"/>
      <c r="Z177" s="376"/>
      <c r="AA177" s="376"/>
    </row>
    <row r="178" spans="1:27" ht="13.5" customHeight="1" x14ac:dyDescent="0.2">
      <c r="A178" s="444"/>
      <c r="B178" s="444"/>
      <c r="C178" s="376"/>
      <c r="D178" s="445"/>
      <c r="E178" s="444"/>
      <c r="F178" s="444"/>
      <c r="G178" s="446"/>
      <c r="H178" s="444"/>
      <c r="I178" s="446"/>
      <c r="J178" s="444"/>
      <c r="K178" s="444"/>
      <c r="L178" s="444"/>
      <c r="M178" s="446"/>
      <c r="N178" s="444"/>
      <c r="O178" s="444"/>
      <c r="P178" s="444"/>
      <c r="Q178" s="446"/>
      <c r="R178" s="444"/>
      <c r="S178" s="384"/>
      <c r="T178" s="384"/>
      <c r="U178" s="447"/>
      <c r="V178" s="443"/>
      <c r="W178" s="376"/>
      <c r="X178" s="376"/>
      <c r="Y178" s="376"/>
      <c r="Z178" s="376"/>
      <c r="AA178" s="376"/>
    </row>
    <row r="179" spans="1:27" ht="13.5" customHeight="1" x14ac:dyDescent="0.2">
      <c r="A179" s="444"/>
      <c r="B179" s="444"/>
      <c r="C179" s="376"/>
      <c r="D179" s="445"/>
      <c r="E179" s="444"/>
      <c r="F179" s="444"/>
      <c r="G179" s="446"/>
      <c r="H179" s="444"/>
      <c r="I179" s="446"/>
      <c r="J179" s="444"/>
      <c r="K179" s="444"/>
      <c r="L179" s="444"/>
      <c r="M179" s="446"/>
      <c r="N179" s="444"/>
      <c r="O179" s="444"/>
      <c r="P179" s="444"/>
      <c r="Q179" s="446"/>
      <c r="R179" s="444"/>
      <c r="S179" s="384"/>
      <c r="T179" s="384"/>
      <c r="U179" s="447"/>
      <c r="V179" s="443"/>
      <c r="W179" s="376"/>
      <c r="X179" s="376"/>
      <c r="Y179" s="376"/>
      <c r="Z179" s="376"/>
      <c r="AA179" s="376"/>
    </row>
    <row r="180" spans="1:27" ht="13.5" customHeight="1" x14ac:dyDescent="0.2">
      <c r="A180" s="444"/>
      <c r="B180" s="444"/>
      <c r="C180" s="376"/>
      <c r="D180" s="445"/>
      <c r="E180" s="444"/>
      <c r="F180" s="444"/>
      <c r="G180" s="446"/>
      <c r="H180" s="444"/>
      <c r="I180" s="446"/>
      <c r="J180" s="444"/>
      <c r="K180" s="444"/>
      <c r="L180" s="444"/>
      <c r="M180" s="446"/>
      <c r="N180" s="444"/>
      <c r="O180" s="444"/>
      <c r="P180" s="444"/>
      <c r="Q180" s="446"/>
      <c r="R180" s="444"/>
      <c r="S180" s="384"/>
      <c r="T180" s="384"/>
      <c r="U180" s="447"/>
      <c r="V180" s="443"/>
      <c r="W180" s="376"/>
      <c r="X180" s="376"/>
      <c r="Y180" s="376"/>
      <c r="Z180" s="376"/>
      <c r="AA180" s="376"/>
    </row>
    <row r="181" spans="1:27" ht="13.5" customHeight="1" x14ac:dyDescent="0.2">
      <c r="A181" s="444"/>
      <c r="B181" s="444"/>
      <c r="C181" s="376"/>
      <c r="D181" s="445"/>
      <c r="E181" s="444"/>
      <c r="F181" s="444"/>
      <c r="G181" s="446"/>
      <c r="H181" s="444"/>
      <c r="I181" s="446"/>
      <c r="J181" s="444"/>
      <c r="K181" s="444"/>
      <c r="L181" s="444"/>
      <c r="M181" s="446"/>
      <c r="N181" s="444"/>
      <c r="O181" s="444"/>
      <c r="P181" s="444"/>
      <c r="Q181" s="446"/>
      <c r="R181" s="444"/>
      <c r="S181" s="384"/>
      <c r="T181" s="384"/>
      <c r="U181" s="447"/>
      <c r="V181" s="443"/>
      <c r="W181" s="376"/>
      <c r="X181" s="376"/>
      <c r="Y181" s="376"/>
      <c r="Z181" s="376"/>
      <c r="AA181" s="376"/>
    </row>
    <row r="182" spans="1:27" ht="13.5" customHeight="1" x14ac:dyDescent="0.2">
      <c r="A182" s="444"/>
      <c r="B182" s="444"/>
      <c r="C182" s="376"/>
      <c r="D182" s="445"/>
      <c r="E182" s="444"/>
      <c r="F182" s="444"/>
      <c r="G182" s="446"/>
      <c r="H182" s="444"/>
      <c r="I182" s="446"/>
      <c r="J182" s="444"/>
      <c r="K182" s="444"/>
      <c r="L182" s="444"/>
      <c r="M182" s="446"/>
      <c r="N182" s="444"/>
      <c r="O182" s="444"/>
      <c r="P182" s="444"/>
      <c r="Q182" s="446"/>
      <c r="R182" s="444"/>
      <c r="S182" s="384"/>
      <c r="T182" s="384"/>
      <c r="U182" s="447"/>
      <c r="V182" s="443"/>
      <c r="W182" s="376"/>
      <c r="X182" s="376"/>
      <c r="Y182" s="376"/>
      <c r="Z182" s="376"/>
      <c r="AA182" s="376"/>
    </row>
    <row r="183" spans="1:27" ht="13.5" customHeight="1" x14ac:dyDescent="0.2">
      <c r="A183" s="444"/>
      <c r="B183" s="444"/>
      <c r="C183" s="376"/>
      <c r="D183" s="445"/>
      <c r="E183" s="444"/>
      <c r="F183" s="444"/>
      <c r="G183" s="446"/>
      <c r="H183" s="444"/>
      <c r="I183" s="446"/>
      <c r="J183" s="444"/>
      <c r="K183" s="444"/>
      <c r="L183" s="444"/>
      <c r="M183" s="446"/>
      <c r="N183" s="444"/>
      <c r="O183" s="444"/>
      <c r="P183" s="444"/>
      <c r="Q183" s="446"/>
      <c r="R183" s="444"/>
      <c r="S183" s="384"/>
      <c r="T183" s="384"/>
      <c r="U183" s="447"/>
      <c r="V183" s="443"/>
      <c r="W183" s="376"/>
      <c r="X183" s="376"/>
      <c r="Y183" s="376"/>
      <c r="Z183" s="376"/>
      <c r="AA183" s="376"/>
    </row>
    <row r="184" spans="1:27" ht="13.5" customHeight="1" x14ac:dyDescent="0.2">
      <c r="A184" s="444"/>
      <c r="B184" s="444"/>
      <c r="C184" s="376"/>
      <c r="D184" s="445"/>
      <c r="E184" s="444"/>
      <c r="F184" s="444"/>
      <c r="G184" s="446"/>
      <c r="H184" s="444"/>
      <c r="I184" s="446"/>
      <c r="J184" s="444"/>
      <c r="K184" s="444"/>
      <c r="L184" s="444"/>
      <c r="M184" s="446"/>
      <c r="N184" s="444"/>
      <c r="O184" s="444"/>
      <c r="P184" s="444"/>
      <c r="Q184" s="446"/>
      <c r="R184" s="444"/>
      <c r="S184" s="384"/>
      <c r="T184" s="384"/>
      <c r="U184" s="447"/>
      <c r="V184" s="443"/>
      <c r="W184" s="376"/>
      <c r="X184" s="376"/>
      <c r="Y184" s="376"/>
      <c r="Z184" s="376"/>
      <c r="AA184" s="376"/>
    </row>
    <row r="185" spans="1:27" ht="13.5" customHeight="1" x14ac:dyDescent="0.2">
      <c r="A185" s="444"/>
      <c r="B185" s="444"/>
      <c r="C185" s="376"/>
      <c r="D185" s="445"/>
      <c r="E185" s="444"/>
      <c r="F185" s="444"/>
      <c r="G185" s="446"/>
      <c r="H185" s="444"/>
      <c r="I185" s="446"/>
      <c r="J185" s="444"/>
      <c r="K185" s="444"/>
      <c r="L185" s="444"/>
      <c r="M185" s="446"/>
      <c r="N185" s="444"/>
      <c r="O185" s="444"/>
      <c r="P185" s="444"/>
      <c r="Q185" s="446"/>
      <c r="R185" s="444"/>
      <c r="S185" s="384"/>
      <c r="T185" s="384"/>
      <c r="U185" s="447"/>
      <c r="V185" s="443"/>
      <c r="W185" s="376"/>
      <c r="X185" s="376"/>
      <c r="Y185" s="376"/>
      <c r="Z185" s="376"/>
      <c r="AA185" s="376"/>
    </row>
    <row r="186" spans="1:27" ht="13.5" customHeight="1" x14ac:dyDescent="0.2">
      <c r="A186" s="444"/>
      <c r="B186" s="444"/>
      <c r="C186" s="376"/>
      <c r="D186" s="445"/>
      <c r="E186" s="444"/>
      <c r="F186" s="444"/>
      <c r="G186" s="446"/>
      <c r="H186" s="444"/>
      <c r="I186" s="446"/>
      <c r="J186" s="444"/>
      <c r="K186" s="444"/>
      <c r="L186" s="444"/>
      <c r="M186" s="446"/>
      <c r="N186" s="444"/>
      <c r="O186" s="444"/>
      <c r="P186" s="444"/>
      <c r="Q186" s="446"/>
      <c r="R186" s="444"/>
      <c r="S186" s="384"/>
      <c r="T186" s="384"/>
      <c r="U186" s="447"/>
      <c r="V186" s="443"/>
      <c r="W186" s="376"/>
      <c r="X186" s="376"/>
      <c r="Y186" s="376"/>
      <c r="Z186" s="376"/>
      <c r="AA186" s="376"/>
    </row>
    <row r="187" spans="1:27" ht="13.5" customHeight="1" x14ac:dyDescent="0.2">
      <c r="A187" s="444"/>
      <c r="B187" s="444"/>
      <c r="C187" s="376"/>
      <c r="D187" s="445"/>
      <c r="E187" s="444"/>
      <c r="F187" s="444"/>
      <c r="G187" s="446"/>
      <c r="H187" s="444"/>
      <c r="I187" s="446"/>
      <c r="J187" s="444"/>
      <c r="K187" s="444"/>
      <c r="L187" s="444"/>
      <c r="M187" s="446"/>
      <c r="N187" s="444"/>
      <c r="O187" s="444"/>
      <c r="P187" s="444"/>
      <c r="Q187" s="446"/>
      <c r="R187" s="444"/>
      <c r="S187" s="384"/>
      <c r="T187" s="384"/>
      <c r="U187" s="447"/>
      <c r="V187" s="443"/>
      <c r="W187" s="376"/>
      <c r="X187" s="376"/>
      <c r="Y187" s="376"/>
      <c r="Z187" s="376"/>
      <c r="AA187" s="376"/>
    </row>
    <row r="188" spans="1:27" ht="13.5" customHeight="1" x14ac:dyDescent="0.2">
      <c r="A188" s="444"/>
      <c r="B188" s="444"/>
      <c r="C188" s="376"/>
      <c r="D188" s="445"/>
      <c r="E188" s="444"/>
      <c r="F188" s="444"/>
      <c r="G188" s="446"/>
      <c r="H188" s="444"/>
      <c r="I188" s="446"/>
      <c r="J188" s="444"/>
      <c r="K188" s="444"/>
      <c r="L188" s="444"/>
      <c r="M188" s="446"/>
      <c r="N188" s="444"/>
      <c r="O188" s="444"/>
      <c r="P188" s="444"/>
      <c r="Q188" s="446"/>
      <c r="R188" s="444"/>
      <c r="S188" s="384"/>
      <c r="T188" s="384"/>
      <c r="U188" s="447"/>
      <c r="V188" s="443"/>
      <c r="W188" s="376"/>
      <c r="X188" s="376"/>
      <c r="Y188" s="376"/>
      <c r="Z188" s="376"/>
      <c r="AA188" s="376"/>
    </row>
    <row r="189" spans="1:27" ht="13.5" customHeight="1" x14ac:dyDescent="0.2">
      <c r="A189" s="444"/>
      <c r="B189" s="444"/>
      <c r="C189" s="376"/>
      <c r="D189" s="445"/>
      <c r="E189" s="444"/>
      <c r="F189" s="444"/>
      <c r="G189" s="446"/>
      <c r="H189" s="444"/>
      <c r="I189" s="446"/>
      <c r="J189" s="444"/>
      <c r="K189" s="444"/>
      <c r="L189" s="444"/>
      <c r="M189" s="446"/>
      <c r="N189" s="444"/>
      <c r="O189" s="444"/>
      <c r="P189" s="444"/>
      <c r="Q189" s="446"/>
      <c r="R189" s="444"/>
      <c r="S189" s="384"/>
      <c r="T189" s="384"/>
      <c r="U189" s="447"/>
      <c r="V189" s="443"/>
      <c r="W189" s="376"/>
      <c r="X189" s="376"/>
      <c r="Y189" s="376"/>
      <c r="Z189" s="376"/>
      <c r="AA189" s="376"/>
    </row>
    <row r="190" spans="1:27" ht="13.5" customHeight="1" x14ac:dyDescent="0.2">
      <c r="A190" s="444"/>
      <c r="B190" s="444"/>
      <c r="C190" s="376"/>
      <c r="D190" s="445"/>
      <c r="E190" s="444"/>
      <c r="F190" s="444"/>
      <c r="G190" s="446"/>
      <c r="H190" s="444"/>
      <c r="I190" s="446"/>
      <c r="J190" s="444"/>
      <c r="K190" s="444"/>
      <c r="L190" s="444"/>
      <c r="M190" s="446"/>
      <c r="N190" s="444"/>
      <c r="O190" s="444"/>
      <c r="P190" s="444"/>
      <c r="Q190" s="446"/>
      <c r="R190" s="444"/>
      <c r="S190" s="384"/>
      <c r="T190" s="384"/>
      <c r="U190" s="447"/>
      <c r="V190" s="443"/>
      <c r="W190" s="376"/>
      <c r="X190" s="376"/>
      <c r="Y190" s="376"/>
      <c r="Z190" s="376"/>
      <c r="AA190" s="376"/>
    </row>
    <row r="191" spans="1:27" ht="13.5" customHeight="1" x14ac:dyDescent="0.2">
      <c r="A191" s="444"/>
      <c r="B191" s="444"/>
      <c r="C191" s="376"/>
      <c r="D191" s="445"/>
      <c r="E191" s="444"/>
      <c r="F191" s="444"/>
      <c r="G191" s="446"/>
      <c r="H191" s="444"/>
      <c r="I191" s="446"/>
      <c r="J191" s="444"/>
      <c r="K191" s="444"/>
      <c r="L191" s="444"/>
      <c r="M191" s="446"/>
      <c r="N191" s="444"/>
      <c r="O191" s="444"/>
      <c r="P191" s="444"/>
      <c r="Q191" s="446"/>
      <c r="R191" s="444"/>
      <c r="S191" s="384"/>
      <c r="T191" s="384"/>
      <c r="U191" s="447"/>
      <c r="V191" s="443"/>
      <c r="W191" s="376"/>
      <c r="X191" s="376"/>
      <c r="Y191" s="376"/>
      <c r="Z191" s="376"/>
      <c r="AA191" s="376"/>
    </row>
    <row r="192" spans="1:27" ht="13.5" customHeight="1" x14ac:dyDescent="0.2">
      <c r="A192" s="444"/>
      <c r="B192" s="444"/>
      <c r="C192" s="376"/>
      <c r="D192" s="445"/>
      <c r="E192" s="444"/>
      <c r="F192" s="444"/>
      <c r="G192" s="446"/>
      <c r="H192" s="444"/>
      <c r="I192" s="446"/>
      <c r="J192" s="444"/>
      <c r="K192" s="444"/>
      <c r="L192" s="444"/>
      <c r="M192" s="446"/>
      <c r="N192" s="444"/>
      <c r="O192" s="444"/>
      <c r="P192" s="444"/>
      <c r="Q192" s="446"/>
      <c r="R192" s="444"/>
      <c r="S192" s="384"/>
      <c r="T192" s="384"/>
      <c r="U192" s="447"/>
      <c r="V192" s="443"/>
      <c r="W192" s="376"/>
      <c r="X192" s="376"/>
      <c r="Y192" s="376"/>
      <c r="Z192" s="376"/>
      <c r="AA192" s="376"/>
    </row>
    <row r="193" spans="1:27" ht="13.5" customHeight="1" x14ac:dyDescent="0.2">
      <c r="A193" s="444"/>
      <c r="B193" s="444"/>
      <c r="C193" s="376"/>
      <c r="D193" s="445"/>
      <c r="E193" s="444"/>
      <c r="F193" s="444"/>
      <c r="G193" s="446"/>
      <c r="H193" s="444"/>
      <c r="I193" s="446"/>
      <c r="J193" s="444"/>
      <c r="K193" s="444"/>
      <c r="L193" s="444"/>
      <c r="M193" s="446"/>
      <c r="N193" s="444"/>
      <c r="O193" s="444"/>
      <c r="P193" s="444"/>
      <c r="Q193" s="446"/>
      <c r="R193" s="444"/>
      <c r="S193" s="384"/>
      <c r="T193" s="384"/>
      <c r="U193" s="447"/>
      <c r="V193" s="443"/>
      <c r="W193" s="376"/>
      <c r="X193" s="376"/>
      <c r="Y193" s="376"/>
      <c r="Z193" s="376"/>
      <c r="AA193" s="376"/>
    </row>
    <row r="194" spans="1:27" ht="13.5" customHeight="1" x14ac:dyDescent="0.2">
      <c r="A194" s="444"/>
      <c r="B194" s="444"/>
      <c r="C194" s="376"/>
      <c r="D194" s="445"/>
      <c r="E194" s="444"/>
      <c r="F194" s="444"/>
      <c r="G194" s="446"/>
      <c r="H194" s="444"/>
      <c r="I194" s="446"/>
      <c r="J194" s="444"/>
      <c r="K194" s="444"/>
      <c r="L194" s="444"/>
      <c r="M194" s="446"/>
      <c r="N194" s="444"/>
      <c r="O194" s="444"/>
      <c r="P194" s="444"/>
      <c r="Q194" s="446"/>
      <c r="R194" s="444"/>
      <c r="S194" s="384"/>
      <c r="T194" s="384"/>
      <c r="U194" s="447"/>
      <c r="V194" s="443"/>
      <c r="W194" s="376"/>
      <c r="X194" s="376"/>
      <c r="Y194" s="376"/>
      <c r="Z194" s="376"/>
      <c r="AA194" s="376"/>
    </row>
    <row r="195" spans="1:27" ht="13.5" customHeight="1" x14ac:dyDescent="0.2">
      <c r="A195" s="444"/>
      <c r="B195" s="444"/>
      <c r="C195" s="376"/>
      <c r="D195" s="445"/>
      <c r="E195" s="444"/>
      <c r="F195" s="444"/>
      <c r="G195" s="446"/>
      <c r="H195" s="444"/>
      <c r="I195" s="446"/>
      <c r="J195" s="444"/>
      <c r="K195" s="444"/>
      <c r="L195" s="444"/>
      <c r="M195" s="446"/>
      <c r="N195" s="444"/>
      <c r="O195" s="444"/>
      <c r="P195" s="444"/>
      <c r="Q195" s="446"/>
      <c r="R195" s="444"/>
      <c r="S195" s="384"/>
      <c r="T195" s="384"/>
      <c r="U195" s="447"/>
      <c r="V195" s="443"/>
      <c r="W195" s="376"/>
      <c r="X195" s="376"/>
      <c r="Y195" s="376"/>
      <c r="Z195" s="376"/>
      <c r="AA195" s="376"/>
    </row>
    <row r="196" spans="1:27" ht="13.5" customHeight="1" x14ac:dyDescent="0.2">
      <c r="A196" s="444"/>
      <c r="B196" s="444"/>
      <c r="C196" s="376"/>
      <c r="D196" s="445"/>
      <c r="E196" s="444"/>
      <c r="F196" s="444"/>
      <c r="G196" s="446"/>
      <c r="H196" s="444"/>
      <c r="I196" s="446"/>
      <c r="J196" s="444"/>
      <c r="K196" s="444"/>
      <c r="L196" s="444"/>
      <c r="M196" s="446"/>
      <c r="N196" s="444"/>
      <c r="O196" s="444"/>
      <c r="P196" s="444"/>
      <c r="Q196" s="446"/>
      <c r="R196" s="444"/>
      <c r="S196" s="384"/>
      <c r="T196" s="384"/>
      <c r="U196" s="447"/>
      <c r="V196" s="443"/>
      <c r="W196" s="376"/>
      <c r="X196" s="376"/>
      <c r="Y196" s="376"/>
      <c r="Z196" s="376"/>
      <c r="AA196" s="376"/>
    </row>
    <row r="197" spans="1:27" ht="13.5" customHeight="1" x14ac:dyDescent="0.2">
      <c r="A197" s="444"/>
      <c r="B197" s="444"/>
      <c r="C197" s="376"/>
      <c r="D197" s="445"/>
      <c r="E197" s="444"/>
      <c r="F197" s="444"/>
      <c r="G197" s="446"/>
      <c r="H197" s="444"/>
      <c r="I197" s="446"/>
      <c r="J197" s="444"/>
      <c r="K197" s="444"/>
      <c r="L197" s="444"/>
      <c r="M197" s="446"/>
      <c r="N197" s="444"/>
      <c r="O197" s="444"/>
      <c r="P197" s="444"/>
      <c r="Q197" s="446"/>
      <c r="R197" s="444"/>
      <c r="S197" s="384"/>
      <c r="T197" s="384"/>
      <c r="U197" s="447"/>
      <c r="V197" s="443"/>
      <c r="W197" s="376"/>
      <c r="X197" s="376"/>
      <c r="Y197" s="376"/>
      <c r="Z197" s="376"/>
      <c r="AA197" s="376"/>
    </row>
    <row r="198" spans="1:27" ht="13.5" customHeight="1" x14ac:dyDescent="0.2">
      <c r="A198" s="444"/>
      <c r="B198" s="444"/>
      <c r="C198" s="376"/>
      <c r="D198" s="445"/>
      <c r="E198" s="444"/>
      <c r="F198" s="444"/>
      <c r="G198" s="446"/>
      <c r="H198" s="444"/>
      <c r="I198" s="446"/>
      <c r="J198" s="444"/>
      <c r="K198" s="444"/>
      <c r="L198" s="444"/>
      <c r="M198" s="446"/>
      <c r="N198" s="444"/>
      <c r="O198" s="444"/>
      <c r="P198" s="444"/>
      <c r="Q198" s="446"/>
      <c r="R198" s="444"/>
      <c r="S198" s="384"/>
      <c r="T198" s="384"/>
      <c r="U198" s="447"/>
      <c r="V198" s="443"/>
      <c r="W198" s="376"/>
      <c r="X198" s="376"/>
      <c r="Y198" s="376"/>
      <c r="Z198" s="376"/>
      <c r="AA198" s="376"/>
    </row>
    <row r="199" spans="1:27" ht="13.5" customHeight="1" x14ac:dyDescent="0.2">
      <c r="A199" s="444"/>
      <c r="B199" s="444"/>
      <c r="C199" s="376"/>
      <c r="D199" s="445"/>
      <c r="E199" s="444"/>
      <c r="F199" s="444"/>
      <c r="G199" s="446"/>
      <c r="H199" s="444"/>
      <c r="I199" s="446"/>
      <c r="J199" s="444"/>
      <c r="K199" s="444"/>
      <c r="L199" s="444"/>
      <c r="M199" s="446"/>
      <c r="N199" s="444"/>
      <c r="O199" s="444"/>
      <c r="P199" s="444"/>
      <c r="Q199" s="446"/>
      <c r="R199" s="444"/>
      <c r="S199" s="384"/>
      <c r="T199" s="384"/>
      <c r="U199" s="447"/>
      <c r="V199" s="443"/>
      <c r="W199" s="376"/>
      <c r="X199" s="376"/>
      <c r="Y199" s="376"/>
      <c r="Z199" s="376"/>
      <c r="AA199" s="376"/>
    </row>
    <row r="200" spans="1:27" ht="13.5" customHeight="1" x14ac:dyDescent="0.2">
      <c r="A200" s="444"/>
      <c r="B200" s="444"/>
      <c r="C200" s="376"/>
      <c r="D200" s="445"/>
      <c r="E200" s="444"/>
      <c r="F200" s="444"/>
      <c r="G200" s="446"/>
      <c r="H200" s="444"/>
      <c r="I200" s="446"/>
      <c r="J200" s="444"/>
      <c r="K200" s="444"/>
      <c r="L200" s="444"/>
      <c r="M200" s="446"/>
      <c r="N200" s="444"/>
      <c r="O200" s="444"/>
      <c r="P200" s="444"/>
      <c r="Q200" s="446"/>
      <c r="R200" s="444"/>
      <c r="S200" s="384"/>
      <c r="T200" s="384"/>
      <c r="U200" s="447"/>
      <c r="V200" s="443"/>
      <c r="W200" s="376"/>
      <c r="X200" s="376"/>
      <c r="Y200" s="376"/>
      <c r="Z200" s="376"/>
      <c r="AA200" s="376"/>
    </row>
    <row r="201" spans="1:27" ht="13.5" customHeight="1" x14ac:dyDescent="0.2">
      <c r="A201" s="444"/>
      <c r="B201" s="444"/>
      <c r="C201" s="376"/>
      <c r="D201" s="445"/>
      <c r="E201" s="444"/>
      <c r="F201" s="444"/>
      <c r="G201" s="446"/>
      <c r="H201" s="444"/>
      <c r="I201" s="446"/>
      <c r="J201" s="444"/>
      <c r="K201" s="444"/>
      <c r="L201" s="444"/>
      <c r="M201" s="446"/>
      <c r="N201" s="444"/>
      <c r="O201" s="444"/>
      <c r="P201" s="444"/>
      <c r="Q201" s="446"/>
      <c r="R201" s="444"/>
      <c r="S201" s="384"/>
      <c r="T201" s="384"/>
      <c r="U201" s="447"/>
      <c r="V201" s="443"/>
      <c r="W201" s="376"/>
      <c r="X201" s="376"/>
      <c r="Y201" s="376"/>
      <c r="Z201" s="376"/>
      <c r="AA201" s="376"/>
    </row>
    <row r="202" spans="1:27" ht="13.5" customHeight="1" x14ac:dyDescent="0.2">
      <c r="A202" s="444"/>
      <c r="B202" s="444"/>
      <c r="C202" s="376"/>
      <c r="D202" s="445"/>
      <c r="E202" s="444"/>
      <c r="F202" s="444"/>
      <c r="G202" s="446"/>
      <c r="H202" s="444"/>
      <c r="I202" s="446"/>
      <c r="J202" s="444"/>
      <c r="K202" s="444"/>
      <c r="L202" s="444"/>
      <c r="M202" s="446"/>
      <c r="N202" s="444"/>
      <c r="O202" s="444"/>
      <c r="P202" s="444"/>
      <c r="Q202" s="446"/>
      <c r="R202" s="444"/>
      <c r="S202" s="384"/>
      <c r="T202" s="384"/>
      <c r="U202" s="447"/>
      <c r="V202" s="443"/>
      <c r="W202" s="376"/>
      <c r="X202" s="376"/>
      <c r="Y202" s="376"/>
      <c r="Z202" s="376"/>
      <c r="AA202" s="376"/>
    </row>
    <row r="203" spans="1:27" ht="13.5" customHeight="1" x14ac:dyDescent="0.2">
      <c r="A203" s="444"/>
      <c r="B203" s="444"/>
      <c r="C203" s="376"/>
      <c r="D203" s="445"/>
      <c r="E203" s="444"/>
      <c r="F203" s="444"/>
      <c r="G203" s="446"/>
      <c r="H203" s="444"/>
      <c r="I203" s="446"/>
      <c r="J203" s="444"/>
      <c r="K203" s="444"/>
      <c r="L203" s="444"/>
      <c r="M203" s="446"/>
      <c r="N203" s="444"/>
      <c r="O203" s="444"/>
      <c r="P203" s="444"/>
      <c r="Q203" s="446"/>
      <c r="R203" s="444"/>
      <c r="S203" s="384"/>
      <c r="T203" s="384"/>
      <c r="U203" s="447"/>
      <c r="V203" s="443"/>
      <c r="W203" s="376"/>
      <c r="X203" s="376"/>
      <c r="Y203" s="376"/>
      <c r="Z203" s="376"/>
      <c r="AA203" s="376"/>
    </row>
    <row r="204" spans="1:27" ht="13.5" customHeight="1" x14ac:dyDescent="0.2">
      <c r="A204" s="444"/>
      <c r="B204" s="444"/>
      <c r="C204" s="376"/>
      <c r="D204" s="445"/>
      <c r="E204" s="444"/>
      <c r="F204" s="444"/>
      <c r="G204" s="446"/>
      <c r="H204" s="444"/>
      <c r="I204" s="446"/>
      <c r="J204" s="444"/>
      <c r="K204" s="444"/>
      <c r="L204" s="444"/>
      <c r="M204" s="446"/>
      <c r="N204" s="444"/>
      <c r="O204" s="444"/>
      <c r="P204" s="444"/>
      <c r="Q204" s="446"/>
      <c r="R204" s="444"/>
      <c r="S204" s="384"/>
      <c r="T204" s="384"/>
      <c r="U204" s="447"/>
      <c r="V204" s="443"/>
      <c r="W204" s="376"/>
      <c r="X204" s="376"/>
      <c r="Y204" s="376"/>
      <c r="Z204" s="376"/>
      <c r="AA204" s="376"/>
    </row>
    <row r="205" spans="1:27" ht="13.5" customHeight="1" x14ac:dyDescent="0.2">
      <c r="A205" s="444"/>
      <c r="B205" s="444"/>
      <c r="C205" s="376"/>
      <c r="D205" s="445"/>
      <c r="E205" s="444"/>
      <c r="F205" s="444"/>
      <c r="G205" s="446"/>
      <c r="H205" s="444"/>
      <c r="I205" s="446"/>
      <c r="J205" s="444"/>
      <c r="K205" s="444"/>
      <c r="L205" s="444"/>
      <c r="M205" s="446"/>
      <c r="N205" s="444"/>
      <c r="O205" s="444"/>
      <c r="P205" s="444"/>
      <c r="Q205" s="446"/>
      <c r="R205" s="444"/>
      <c r="S205" s="384"/>
      <c r="T205" s="384"/>
      <c r="U205" s="447"/>
      <c r="V205" s="443"/>
      <c r="W205" s="376"/>
      <c r="X205" s="376"/>
      <c r="Y205" s="376"/>
      <c r="Z205" s="376"/>
      <c r="AA205" s="376"/>
    </row>
    <row r="206" spans="1:27" ht="13.5" customHeight="1" x14ac:dyDescent="0.2">
      <c r="A206" s="444"/>
      <c r="B206" s="444"/>
      <c r="C206" s="376"/>
      <c r="D206" s="445"/>
      <c r="E206" s="444"/>
      <c r="F206" s="444"/>
      <c r="G206" s="446"/>
      <c r="H206" s="444"/>
      <c r="I206" s="446"/>
      <c r="J206" s="444"/>
      <c r="K206" s="444"/>
      <c r="L206" s="444"/>
      <c r="M206" s="446"/>
      <c r="N206" s="444"/>
      <c r="O206" s="444"/>
      <c r="P206" s="444"/>
      <c r="Q206" s="446"/>
      <c r="R206" s="444"/>
      <c r="S206" s="384"/>
      <c r="T206" s="384"/>
      <c r="U206" s="447"/>
      <c r="V206" s="443"/>
      <c r="W206" s="376"/>
      <c r="X206" s="376"/>
      <c r="Y206" s="376"/>
      <c r="Z206" s="376"/>
      <c r="AA206" s="376"/>
    </row>
    <row r="207" spans="1:27" ht="13.5" customHeight="1" x14ac:dyDescent="0.2">
      <c r="A207" s="444"/>
      <c r="B207" s="444"/>
      <c r="C207" s="376"/>
      <c r="D207" s="445"/>
      <c r="E207" s="444"/>
      <c r="F207" s="444"/>
      <c r="G207" s="446"/>
      <c r="H207" s="444"/>
      <c r="I207" s="446"/>
      <c r="J207" s="444"/>
      <c r="K207" s="444"/>
      <c r="L207" s="444"/>
      <c r="M207" s="446"/>
      <c r="N207" s="444"/>
      <c r="O207" s="444"/>
      <c r="P207" s="444"/>
      <c r="Q207" s="446"/>
      <c r="R207" s="444"/>
      <c r="S207" s="384"/>
      <c r="T207" s="384"/>
      <c r="U207" s="447"/>
      <c r="V207" s="443"/>
      <c r="W207" s="376"/>
      <c r="X207" s="376"/>
      <c r="Y207" s="376"/>
      <c r="Z207" s="376"/>
      <c r="AA207" s="376"/>
    </row>
    <row r="208" spans="1:27" ht="13.5" customHeight="1" x14ac:dyDescent="0.2">
      <c r="A208" s="444"/>
      <c r="B208" s="444"/>
      <c r="C208" s="376"/>
      <c r="D208" s="445"/>
      <c r="E208" s="444"/>
      <c r="F208" s="444"/>
      <c r="G208" s="446"/>
      <c r="H208" s="444"/>
      <c r="I208" s="446"/>
      <c r="J208" s="444"/>
      <c r="K208" s="444"/>
      <c r="L208" s="444"/>
      <c r="M208" s="446"/>
      <c r="N208" s="444"/>
      <c r="O208" s="444"/>
      <c r="P208" s="444"/>
      <c r="Q208" s="446"/>
      <c r="R208" s="444"/>
      <c r="S208" s="384"/>
      <c r="T208" s="384"/>
      <c r="U208" s="447"/>
      <c r="V208" s="443"/>
      <c r="W208" s="376"/>
      <c r="X208" s="376"/>
      <c r="Y208" s="376"/>
      <c r="Z208" s="376"/>
      <c r="AA208" s="376"/>
    </row>
    <row r="209" spans="1:27" ht="13.5" customHeight="1" x14ac:dyDescent="0.2">
      <c r="A209" s="444"/>
      <c r="B209" s="444"/>
      <c r="C209" s="376"/>
      <c r="D209" s="445"/>
      <c r="E209" s="444"/>
      <c r="F209" s="444"/>
      <c r="G209" s="446"/>
      <c r="H209" s="444"/>
      <c r="I209" s="446"/>
      <c r="J209" s="444"/>
      <c r="K209" s="444"/>
      <c r="L209" s="444"/>
      <c r="M209" s="446"/>
      <c r="N209" s="444"/>
      <c r="O209" s="444"/>
      <c r="P209" s="444"/>
      <c r="Q209" s="446"/>
      <c r="R209" s="444"/>
      <c r="S209" s="384"/>
      <c r="T209" s="384"/>
      <c r="U209" s="447"/>
      <c r="V209" s="443"/>
      <c r="W209" s="376"/>
      <c r="X209" s="376"/>
      <c r="Y209" s="376"/>
      <c r="Z209" s="376"/>
      <c r="AA209" s="376"/>
    </row>
    <row r="210" spans="1:27" ht="13.5" customHeight="1" x14ac:dyDescent="0.2">
      <c r="A210" s="444"/>
      <c r="B210" s="444"/>
      <c r="C210" s="376"/>
      <c r="D210" s="445"/>
      <c r="E210" s="444"/>
      <c r="F210" s="444"/>
      <c r="G210" s="446"/>
      <c r="H210" s="444"/>
      <c r="I210" s="446"/>
      <c r="J210" s="444"/>
      <c r="K210" s="444"/>
      <c r="L210" s="444"/>
      <c r="M210" s="446"/>
      <c r="N210" s="444"/>
      <c r="O210" s="444"/>
      <c r="P210" s="444"/>
      <c r="Q210" s="446"/>
      <c r="R210" s="444"/>
      <c r="S210" s="384"/>
      <c r="T210" s="384"/>
      <c r="U210" s="447"/>
      <c r="V210" s="443"/>
      <c r="W210" s="376"/>
      <c r="X210" s="376"/>
      <c r="Y210" s="376"/>
      <c r="Z210" s="376"/>
      <c r="AA210" s="376"/>
    </row>
    <row r="211" spans="1:27" ht="13.5" customHeight="1" x14ac:dyDescent="0.2">
      <c r="A211" s="444"/>
      <c r="B211" s="444"/>
      <c r="C211" s="376"/>
      <c r="D211" s="445"/>
      <c r="E211" s="444"/>
      <c r="F211" s="444"/>
      <c r="G211" s="446"/>
      <c r="H211" s="444"/>
      <c r="I211" s="446"/>
      <c r="J211" s="444"/>
      <c r="K211" s="444"/>
      <c r="L211" s="444"/>
      <c r="M211" s="446"/>
      <c r="N211" s="444"/>
      <c r="O211" s="444"/>
      <c r="P211" s="444"/>
      <c r="Q211" s="446"/>
      <c r="R211" s="444"/>
      <c r="S211" s="384"/>
      <c r="T211" s="384"/>
      <c r="U211" s="447"/>
      <c r="V211" s="443"/>
      <c r="W211" s="376"/>
      <c r="X211" s="376"/>
      <c r="Y211" s="376"/>
      <c r="Z211" s="376"/>
      <c r="AA211" s="376"/>
    </row>
    <row r="212" spans="1:27" ht="13.5" customHeight="1" x14ac:dyDescent="0.2">
      <c r="A212" s="444"/>
      <c r="B212" s="444"/>
      <c r="C212" s="376"/>
      <c r="D212" s="445"/>
      <c r="E212" s="444"/>
      <c r="F212" s="444"/>
      <c r="G212" s="446"/>
      <c r="H212" s="444"/>
      <c r="I212" s="446"/>
      <c r="J212" s="444"/>
      <c r="K212" s="444"/>
      <c r="L212" s="444"/>
      <c r="M212" s="446"/>
      <c r="N212" s="444"/>
      <c r="O212" s="444"/>
      <c r="P212" s="444"/>
      <c r="Q212" s="446"/>
      <c r="R212" s="444"/>
      <c r="S212" s="384"/>
      <c r="T212" s="384"/>
      <c r="U212" s="447"/>
      <c r="V212" s="443"/>
      <c r="W212" s="376"/>
      <c r="X212" s="376"/>
      <c r="Y212" s="376"/>
      <c r="Z212" s="376"/>
      <c r="AA212" s="376"/>
    </row>
    <row r="213" spans="1:27" ht="13.5" customHeight="1" x14ac:dyDescent="0.2">
      <c r="A213" s="444"/>
      <c r="B213" s="444"/>
      <c r="C213" s="376"/>
      <c r="D213" s="445"/>
      <c r="E213" s="444"/>
      <c r="F213" s="444"/>
      <c r="G213" s="446"/>
      <c r="H213" s="444"/>
      <c r="I213" s="446"/>
      <c r="J213" s="444"/>
      <c r="K213" s="444"/>
      <c r="L213" s="444"/>
      <c r="M213" s="446"/>
      <c r="N213" s="444"/>
      <c r="O213" s="444"/>
      <c r="P213" s="444"/>
      <c r="Q213" s="446"/>
      <c r="R213" s="444"/>
      <c r="S213" s="384"/>
      <c r="T213" s="384"/>
      <c r="U213" s="447"/>
      <c r="V213" s="443"/>
      <c r="W213" s="376"/>
      <c r="X213" s="376"/>
      <c r="Y213" s="376"/>
      <c r="Z213" s="376"/>
      <c r="AA213" s="376"/>
    </row>
    <row r="214" spans="1:27" ht="13.5" customHeight="1" x14ac:dyDescent="0.2">
      <c r="A214" s="444"/>
      <c r="B214" s="444"/>
      <c r="C214" s="376"/>
      <c r="D214" s="445"/>
      <c r="E214" s="444"/>
      <c r="F214" s="444"/>
      <c r="G214" s="446"/>
      <c r="H214" s="444"/>
      <c r="I214" s="446"/>
      <c r="J214" s="444"/>
      <c r="K214" s="444"/>
      <c r="L214" s="444"/>
      <c r="M214" s="446"/>
      <c r="N214" s="444"/>
      <c r="O214" s="444"/>
      <c r="P214" s="444"/>
      <c r="Q214" s="446"/>
      <c r="R214" s="444"/>
      <c r="S214" s="384"/>
      <c r="T214" s="384"/>
      <c r="U214" s="447"/>
      <c r="V214" s="443"/>
      <c r="W214" s="376"/>
      <c r="X214" s="376"/>
      <c r="Y214" s="376"/>
      <c r="Z214" s="376"/>
      <c r="AA214" s="376"/>
    </row>
    <row r="215" spans="1:27" ht="13.5" customHeight="1" x14ac:dyDescent="0.2">
      <c r="A215" s="444"/>
      <c r="B215" s="444"/>
      <c r="C215" s="376"/>
      <c r="D215" s="445"/>
      <c r="E215" s="444"/>
      <c r="F215" s="444"/>
      <c r="G215" s="446"/>
      <c r="H215" s="444"/>
      <c r="I215" s="446"/>
      <c r="J215" s="444"/>
      <c r="K215" s="444"/>
      <c r="L215" s="444"/>
      <c r="M215" s="446"/>
      <c r="N215" s="444"/>
      <c r="O215" s="444"/>
      <c r="P215" s="444"/>
      <c r="Q215" s="446"/>
      <c r="R215" s="444"/>
      <c r="S215" s="384"/>
      <c r="T215" s="384"/>
      <c r="U215" s="447"/>
      <c r="V215" s="443"/>
      <c r="W215" s="376"/>
      <c r="X215" s="376"/>
      <c r="Y215" s="376"/>
      <c r="Z215" s="376"/>
      <c r="AA215" s="376"/>
    </row>
    <row r="216" spans="1:27" ht="13.5" customHeight="1" x14ac:dyDescent="0.2">
      <c r="A216" s="444"/>
      <c r="B216" s="444"/>
      <c r="C216" s="376"/>
      <c r="D216" s="445"/>
      <c r="E216" s="444"/>
      <c r="F216" s="444"/>
      <c r="G216" s="446"/>
      <c r="H216" s="444"/>
      <c r="I216" s="446"/>
      <c r="J216" s="444"/>
      <c r="K216" s="444"/>
      <c r="L216" s="444"/>
      <c r="M216" s="446"/>
      <c r="N216" s="444"/>
      <c r="O216" s="444"/>
      <c r="P216" s="444"/>
      <c r="Q216" s="446"/>
      <c r="R216" s="444"/>
      <c r="S216" s="384"/>
      <c r="T216" s="384"/>
      <c r="U216" s="447"/>
      <c r="V216" s="443"/>
      <c r="W216" s="376"/>
      <c r="X216" s="376"/>
      <c r="Y216" s="376"/>
      <c r="Z216" s="376"/>
      <c r="AA216" s="376"/>
    </row>
    <row r="217" spans="1:27" ht="15.75" customHeight="1" x14ac:dyDescent="0.2">
      <c r="A217" s="376"/>
      <c r="B217" s="376"/>
      <c r="C217" s="376"/>
      <c r="D217" s="376"/>
      <c r="E217" s="376"/>
      <c r="F217" s="376"/>
      <c r="G217" s="448"/>
      <c r="H217" s="376"/>
      <c r="I217" s="448"/>
      <c r="J217" s="376"/>
      <c r="K217" s="376"/>
      <c r="L217" s="376"/>
      <c r="M217" s="448"/>
      <c r="N217" s="376"/>
      <c r="O217" s="376"/>
      <c r="P217" s="376"/>
      <c r="Q217" s="448"/>
      <c r="R217" s="376"/>
      <c r="S217" s="376"/>
      <c r="T217" s="444"/>
      <c r="U217" s="376"/>
      <c r="V217" s="443"/>
      <c r="W217" s="376"/>
      <c r="X217" s="376"/>
      <c r="Y217" s="376"/>
      <c r="Z217" s="376"/>
      <c r="AA217" s="376"/>
    </row>
    <row r="218" spans="1:27" ht="15.75" customHeight="1" x14ac:dyDescent="0.2">
      <c r="A218" s="376"/>
      <c r="B218" s="376"/>
      <c r="C218" s="376"/>
      <c r="D218" s="376"/>
      <c r="E218" s="376"/>
      <c r="F218" s="376"/>
      <c r="G218" s="448"/>
      <c r="H218" s="376"/>
      <c r="I218" s="448"/>
      <c r="J218" s="376"/>
      <c r="K218" s="376"/>
      <c r="L218" s="376"/>
      <c r="M218" s="448"/>
      <c r="N218" s="376"/>
      <c r="O218" s="376"/>
      <c r="P218" s="376"/>
      <c r="Q218" s="448"/>
      <c r="R218" s="376"/>
      <c r="S218" s="376"/>
      <c r="T218" s="444"/>
      <c r="U218" s="376"/>
      <c r="V218" s="443"/>
      <c r="W218" s="376"/>
      <c r="X218" s="376"/>
      <c r="Y218" s="376"/>
      <c r="Z218" s="376"/>
      <c r="AA218" s="376"/>
    </row>
    <row r="219" spans="1:27" ht="15.75" customHeight="1" x14ac:dyDescent="0.2">
      <c r="A219" s="376"/>
      <c r="B219" s="376"/>
      <c r="C219" s="376"/>
      <c r="D219" s="376"/>
      <c r="E219" s="376"/>
      <c r="F219" s="376"/>
      <c r="G219" s="448"/>
      <c r="H219" s="376"/>
      <c r="I219" s="448"/>
      <c r="J219" s="376"/>
      <c r="K219" s="376"/>
      <c r="L219" s="376"/>
      <c r="M219" s="448"/>
      <c r="N219" s="376"/>
      <c r="O219" s="376"/>
      <c r="P219" s="376"/>
      <c r="Q219" s="448"/>
      <c r="R219" s="376"/>
      <c r="S219" s="376"/>
      <c r="T219" s="376"/>
      <c r="U219" s="376"/>
      <c r="V219" s="443"/>
      <c r="W219" s="376"/>
      <c r="X219" s="376"/>
      <c r="Y219" s="376"/>
      <c r="Z219" s="376"/>
      <c r="AA219" s="376"/>
    </row>
    <row r="220" spans="1:27" ht="15.75" customHeight="1" x14ac:dyDescent="0.2">
      <c r="A220" s="376"/>
      <c r="B220" s="376"/>
      <c r="C220" s="376"/>
      <c r="D220" s="376"/>
      <c r="E220" s="376"/>
      <c r="F220" s="376"/>
      <c r="G220" s="448"/>
      <c r="H220" s="376"/>
      <c r="I220" s="448"/>
      <c r="J220" s="376"/>
      <c r="K220" s="376"/>
      <c r="L220" s="376"/>
      <c r="M220" s="448"/>
      <c r="N220" s="376"/>
      <c r="O220" s="376"/>
      <c r="P220" s="376"/>
      <c r="Q220" s="448"/>
      <c r="R220" s="376"/>
      <c r="S220" s="376"/>
      <c r="T220" s="376"/>
      <c r="U220" s="376"/>
      <c r="V220" s="443"/>
      <c r="W220" s="376"/>
      <c r="X220" s="376"/>
      <c r="Y220" s="376"/>
      <c r="Z220" s="376"/>
      <c r="AA220" s="376"/>
    </row>
    <row r="221" spans="1:27" ht="15.75" customHeight="1" x14ac:dyDescent="0.2"/>
    <row r="222" spans="1:27" ht="15.75" customHeight="1" x14ac:dyDescent="0.2"/>
    <row r="223" spans="1:27" ht="15.75" customHeight="1" x14ac:dyDescent="0.2"/>
    <row r="224" spans="1:2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9">
    <mergeCell ref="R9:R10"/>
    <mergeCell ref="A11:U11"/>
    <mergeCell ref="H9:H10"/>
    <mergeCell ref="I9:I10"/>
    <mergeCell ref="J9:J10"/>
    <mergeCell ref="L9:L10"/>
    <mergeCell ref="N9:N10"/>
    <mergeCell ref="P9:P10"/>
    <mergeCell ref="Q9:Q10"/>
    <mergeCell ref="A8:A10"/>
    <mergeCell ref="B9:B10"/>
    <mergeCell ref="C9:C10"/>
    <mergeCell ref="D9:D10"/>
    <mergeCell ref="E9:E10"/>
    <mergeCell ref="F9:F10"/>
    <mergeCell ref="G9:G10"/>
    <mergeCell ref="A7:U7"/>
    <mergeCell ref="B3:G3"/>
    <mergeCell ref="A4:A5"/>
    <mergeCell ref="B4:B5"/>
    <mergeCell ref="C4:C5"/>
    <mergeCell ref="D4:D5"/>
    <mergeCell ref="E4:E5"/>
    <mergeCell ref="F4:F5"/>
    <mergeCell ref="O4:Q4"/>
    <mergeCell ref="S4:U4"/>
    <mergeCell ref="G4:G5"/>
    <mergeCell ref="H4:H5"/>
    <mergeCell ref="I4:K4"/>
    <mergeCell ref="L4:L5"/>
    <mergeCell ref="M4:M5"/>
    <mergeCell ref="N4:N5"/>
    <mergeCell ref="R4:R5"/>
    <mergeCell ref="A1:U1"/>
    <mergeCell ref="B2:G2"/>
    <mergeCell ref="H2:M2"/>
    <mergeCell ref="N2:N3"/>
    <mergeCell ref="O2:S2"/>
    <mergeCell ref="H3:M3"/>
    <mergeCell ref="O3:S3"/>
    <mergeCell ref="B18:U19"/>
    <mergeCell ref="A20:U20"/>
    <mergeCell ref="A16:A19"/>
    <mergeCell ref="B16:B17"/>
    <mergeCell ref="C16:C17"/>
    <mergeCell ref="D16:D17"/>
    <mergeCell ref="E16:E17"/>
    <mergeCell ref="F16:F17"/>
    <mergeCell ref="G16:G17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A15:U15"/>
    <mergeCell ref="A12:A14"/>
    <mergeCell ref="B12:B13"/>
    <mergeCell ref="C12:C14"/>
    <mergeCell ref="D12:D13"/>
    <mergeCell ref="E12:E14"/>
    <mergeCell ref="F12:F13"/>
    <mergeCell ref="G12:G13"/>
    <mergeCell ref="O12:O13"/>
    <mergeCell ref="P12:P13"/>
    <mergeCell ref="Q12:Q13"/>
    <mergeCell ref="R12:R14"/>
    <mergeCell ref="H12:H14"/>
    <mergeCell ref="I12:I13"/>
    <mergeCell ref="J12:J13"/>
    <mergeCell ref="K12:K13"/>
    <mergeCell ref="L12:L14"/>
    <mergeCell ref="M12:M13"/>
    <mergeCell ref="N12:N14"/>
  </mergeCells>
  <printOptions horizontalCentered="1" verticalCentered="1"/>
  <pageMargins left="0.75000000000000011" right="0.75000000000000011" top="1" bottom="1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2"/>
  <cols>
    <col min="1" max="1" width="5.1640625" customWidth="1"/>
    <col min="2" max="2" width="17.6640625" customWidth="1"/>
    <col min="3" max="3" width="1.1640625" customWidth="1"/>
    <col min="4" max="4" width="18.83203125" customWidth="1"/>
    <col min="5" max="5" width="6.6640625" customWidth="1"/>
    <col min="6" max="6" width="13.1640625" customWidth="1"/>
    <col min="7" max="7" width="1.33203125" customWidth="1"/>
    <col min="8" max="8" width="8" customWidth="1"/>
    <col min="9" max="9" width="8.1640625" customWidth="1"/>
    <col min="10" max="10" width="1.33203125" customWidth="1"/>
    <col min="11" max="11" width="8.83203125" customWidth="1"/>
    <col min="12" max="12" width="7.6640625" customWidth="1"/>
    <col min="13" max="13" width="11" customWidth="1"/>
    <col min="14" max="14" width="12.33203125" customWidth="1"/>
    <col min="15" max="15" width="24.5" customWidth="1"/>
    <col min="16" max="16" width="1.33203125" customWidth="1"/>
    <col min="17" max="17" width="10.83203125" customWidth="1"/>
    <col min="18" max="18" width="12.1640625" customWidth="1"/>
    <col min="19" max="19" width="20" customWidth="1"/>
    <col min="20" max="21" width="10.83203125" customWidth="1"/>
    <col min="22" max="22" width="16.6640625" customWidth="1"/>
    <col min="23" max="26" width="10.83203125" customWidth="1"/>
  </cols>
  <sheetData>
    <row r="1" spans="1:26" ht="13.5" customHeight="1" x14ac:dyDescent="0.2">
      <c r="A1" s="1728"/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8"/>
      <c r="T1" s="194"/>
      <c r="U1" s="194"/>
      <c r="V1" s="194"/>
      <c r="W1" s="194"/>
      <c r="X1" s="194"/>
      <c r="Y1" s="194"/>
      <c r="Z1" s="194"/>
    </row>
    <row r="2" spans="1:26" ht="36" customHeight="1" x14ac:dyDescent="0.2">
      <c r="A2" s="1729" t="s">
        <v>292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4"/>
      <c r="T2" s="194"/>
      <c r="U2" s="194"/>
      <c r="V2" s="194"/>
      <c r="W2" s="194"/>
      <c r="X2" s="194"/>
      <c r="Y2" s="194"/>
      <c r="Z2" s="194"/>
    </row>
    <row r="3" spans="1:26" ht="30.75" customHeight="1" x14ac:dyDescent="0.2">
      <c r="A3" s="449" t="s">
        <v>14</v>
      </c>
      <c r="B3" s="450" t="s">
        <v>293</v>
      </c>
      <c r="C3" s="1730"/>
      <c r="D3" s="451" t="s">
        <v>294</v>
      </c>
      <c r="E3" s="1688" t="s">
        <v>295</v>
      </c>
      <c r="F3" s="1574"/>
      <c r="G3" s="1730"/>
      <c r="H3" s="451" t="s">
        <v>296</v>
      </c>
      <c r="I3" s="452" t="s">
        <v>215</v>
      </c>
      <c r="J3" s="1732"/>
      <c r="K3" s="453" t="s">
        <v>297</v>
      </c>
      <c r="L3" s="454" t="s">
        <v>298</v>
      </c>
      <c r="M3" s="455" t="s">
        <v>299</v>
      </c>
      <c r="N3" s="456" t="s">
        <v>300</v>
      </c>
      <c r="O3" s="457" t="s">
        <v>226</v>
      </c>
      <c r="P3" s="1730"/>
      <c r="Q3" s="451" t="s">
        <v>301</v>
      </c>
      <c r="R3" s="458" t="s">
        <v>7</v>
      </c>
      <c r="S3" s="459" t="s">
        <v>302</v>
      </c>
      <c r="T3" s="460"/>
      <c r="U3" s="1733"/>
      <c r="V3" s="1558"/>
      <c r="W3" s="194"/>
      <c r="X3" s="460"/>
      <c r="Y3" s="460"/>
      <c r="Z3" s="460"/>
    </row>
    <row r="4" spans="1:26" ht="51" customHeight="1" x14ac:dyDescent="0.2">
      <c r="A4" s="461">
        <v>43999</v>
      </c>
      <c r="B4" s="462" t="s">
        <v>303</v>
      </c>
      <c r="C4" s="1731"/>
      <c r="D4" s="463" t="s">
        <v>229</v>
      </c>
      <c r="E4" s="1689" t="s">
        <v>304</v>
      </c>
      <c r="F4" s="1574"/>
      <c r="G4" s="1731"/>
      <c r="H4" s="451"/>
      <c r="I4" s="452"/>
      <c r="J4" s="1731"/>
      <c r="K4" s="464">
        <v>0.66666666666666663</v>
      </c>
      <c r="L4" s="465">
        <v>0.70833333333333337</v>
      </c>
      <c r="M4" s="466"/>
      <c r="N4" s="467"/>
      <c r="O4" s="468" t="s">
        <v>305</v>
      </c>
      <c r="P4" s="1731"/>
      <c r="Q4" s="469" t="s">
        <v>306</v>
      </c>
      <c r="R4" s="470"/>
      <c r="S4" s="471"/>
      <c r="T4" s="460"/>
      <c r="U4" s="1558"/>
      <c r="V4" s="1558"/>
      <c r="W4" s="194"/>
      <c r="X4" s="460"/>
      <c r="Y4" s="460"/>
      <c r="Z4" s="460"/>
    </row>
    <row r="5" spans="1:26" ht="30.75" customHeight="1" x14ac:dyDescent="0.2">
      <c r="A5" s="1734" t="s">
        <v>307</v>
      </c>
      <c r="B5" s="1735"/>
      <c r="C5" s="1735"/>
      <c r="D5" s="1735"/>
      <c r="E5" s="1735"/>
      <c r="F5" s="1735"/>
      <c r="G5" s="1735"/>
      <c r="H5" s="1735"/>
      <c r="I5" s="1735"/>
      <c r="J5" s="1735"/>
      <c r="K5" s="1735"/>
      <c r="L5" s="1735"/>
      <c r="M5" s="1735"/>
      <c r="N5" s="1735"/>
      <c r="O5" s="1735"/>
      <c r="P5" s="1735"/>
      <c r="Q5" s="1735"/>
      <c r="R5" s="1735"/>
      <c r="S5" s="1736"/>
      <c r="T5" s="460"/>
      <c r="U5" s="472"/>
      <c r="V5" s="194"/>
      <c r="W5" s="194"/>
      <c r="X5" s="460"/>
      <c r="Y5" s="460"/>
      <c r="Z5" s="460"/>
    </row>
    <row r="6" spans="1:26" ht="30.75" customHeight="1" x14ac:dyDescent="0.2">
      <c r="A6" s="1690">
        <v>44000</v>
      </c>
      <c r="B6" s="1691" t="e">
        <v>#REF!</v>
      </c>
      <c r="C6" s="1701"/>
      <c r="D6" s="1693" t="s">
        <v>229</v>
      </c>
      <c r="E6" s="1694" t="s">
        <v>304</v>
      </c>
      <c r="F6" s="1589"/>
      <c r="G6" s="1701"/>
      <c r="H6" s="1741"/>
      <c r="I6" s="1742"/>
      <c r="J6" s="1701"/>
      <c r="K6" s="1743"/>
      <c r="L6" s="1744">
        <v>0.27083333333333331</v>
      </c>
      <c r="M6" s="1740">
        <f>N6-TIME(0,15,0)</f>
        <v>0.48958333333333331</v>
      </c>
      <c r="N6" s="1737">
        <v>0.5</v>
      </c>
      <c r="O6" s="1738" t="s">
        <v>308</v>
      </c>
      <c r="P6" s="475"/>
      <c r="Q6" s="476" t="s">
        <v>231</v>
      </c>
      <c r="R6" s="477"/>
      <c r="S6" s="478"/>
      <c r="T6" s="460"/>
      <c r="U6" s="194"/>
      <c r="V6" s="194"/>
      <c r="W6" s="194"/>
      <c r="X6" s="460"/>
      <c r="Y6" s="460"/>
      <c r="Z6" s="460"/>
    </row>
    <row r="7" spans="1:26" ht="39.75" customHeight="1" x14ac:dyDescent="0.2">
      <c r="A7" s="1578"/>
      <c r="B7" s="1692"/>
      <c r="C7" s="1578"/>
      <c r="D7" s="1683"/>
      <c r="E7" s="1609"/>
      <c r="F7" s="1695"/>
      <c r="G7" s="1578"/>
      <c r="H7" s="1683"/>
      <c r="I7" s="1717"/>
      <c r="J7" s="1578"/>
      <c r="K7" s="1683"/>
      <c r="L7" s="1609"/>
      <c r="M7" s="1721"/>
      <c r="N7" s="1723"/>
      <c r="O7" s="1695"/>
      <c r="P7" s="475"/>
      <c r="Q7" s="479" t="s">
        <v>233</v>
      </c>
      <c r="R7" s="480"/>
      <c r="S7" s="481"/>
      <c r="T7" s="194"/>
      <c r="U7" s="1739"/>
      <c r="V7" s="1558"/>
      <c r="W7" s="194"/>
      <c r="X7" s="194"/>
      <c r="Y7" s="194"/>
      <c r="Z7" s="194"/>
    </row>
    <row r="8" spans="1:26" ht="39.75" customHeight="1" x14ac:dyDescent="0.2">
      <c r="A8" s="1578"/>
      <c r="B8" s="483" t="s">
        <v>303</v>
      </c>
      <c r="C8" s="1578"/>
      <c r="D8" s="484" t="s">
        <v>309</v>
      </c>
      <c r="E8" s="1696" t="s">
        <v>310</v>
      </c>
      <c r="F8" s="1697"/>
      <c r="G8" s="1578"/>
      <c r="H8" s="485"/>
      <c r="I8" s="486"/>
      <c r="J8" s="1578"/>
      <c r="K8" s="487">
        <v>0.42708333333333331</v>
      </c>
      <c r="L8" s="488">
        <v>0.47916666666666669</v>
      </c>
      <c r="M8" s="489">
        <v>0.55208333333333337</v>
      </c>
      <c r="N8" s="490">
        <v>0.5625</v>
      </c>
      <c r="O8" s="491" t="s">
        <v>311</v>
      </c>
      <c r="P8" s="475"/>
      <c r="Q8" s="479" t="s">
        <v>233</v>
      </c>
      <c r="R8" s="480"/>
      <c r="S8" s="481"/>
      <c r="T8" s="194"/>
      <c r="U8" s="482"/>
      <c r="W8" s="194"/>
      <c r="X8" s="194"/>
      <c r="Y8" s="194"/>
      <c r="Z8" s="194"/>
    </row>
    <row r="9" spans="1:26" ht="39.75" customHeight="1" x14ac:dyDescent="0.2">
      <c r="A9" s="1578"/>
      <c r="B9" s="492" t="s">
        <v>312</v>
      </c>
      <c r="C9" s="1578"/>
      <c r="D9" s="493" t="s">
        <v>1021</v>
      </c>
      <c r="E9" s="1698" t="s">
        <v>1021</v>
      </c>
      <c r="F9" s="1697"/>
      <c r="G9" s="1578"/>
      <c r="H9" s="493" t="s">
        <v>1021</v>
      </c>
      <c r="I9" s="494" t="s">
        <v>1021</v>
      </c>
      <c r="J9" s="1578"/>
      <c r="K9" s="487" t="e">
        <f>N6+I9</f>
        <v>#VALUE!</v>
      </c>
      <c r="L9" s="488">
        <v>0.58333333333333337</v>
      </c>
      <c r="M9" s="489" t="e">
        <f t="shared" ref="M9:M11" si="0">N9-TIME(0,15,0)</f>
        <v>#REF!</v>
      </c>
      <c r="N9" s="490" t="e">
        <f t="shared" ref="N9:N11" si="1">#REF!</f>
        <v>#REF!</v>
      </c>
      <c r="O9" s="495" t="s">
        <v>313</v>
      </c>
      <c r="P9" s="475"/>
      <c r="Q9" s="479"/>
      <c r="R9" s="480"/>
      <c r="S9" s="481"/>
      <c r="T9" s="194"/>
      <c r="U9" s="496"/>
      <c r="V9" s="496"/>
      <c r="W9" s="194"/>
      <c r="X9" s="194"/>
      <c r="Y9" s="194"/>
      <c r="Z9" s="194"/>
    </row>
    <row r="10" spans="1:26" ht="39.75" customHeight="1" x14ac:dyDescent="0.2">
      <c r="A10" s="1578"/>
      <c r="B10" s="492" t="s">
        <v>1021</v>
      </c>
      <c r="C10" s="1578"/>
      <c r="D10" s="493" t="s">
        <v>1021</v>
      </c>
      <c r="E10" s="1698" t="s">
        <v>1021</v>
      </c>
      <c r="F10" s="1697"/>
      <c r="G10" s="1578"/>
      <c r="H10" s="497" t="s">
        <v>1021</v>
      </c>
      <c r="I10" s="498" t="s">
        <v>1021</v>
      </c>
      <c r="J10" s="1578"/>
      <c r="K10" s="487" t="e">
        <f t="shared" ref="K10:K11" si="2">N9+I10</f>
        <v>#REF!</v>
      </c>
      <c r="L10" s="488" t="e">
        <f t="shared" ref="L10:L11" si="3">K10+TIME(0,15,0)</f>
        <v>#REF!</v>
      </c>
      <c r="M10" s="489" t="e">
        <f t="shared" si="0"/>
        <v>#REF!</v>
      </c>
      <c r="N10" s="490" t="e">
        <f t="shared" si="1"/>
        <v>#REF!</v>
      </c>
      <c r="O10" s="495" t="s">
        <v>313</v>
      </c>
      <c r="P10" s="475"/>
      <c r="Q10" s="479" t="s">
        <v>228</v>
      </c>
      <c r="R10" s="480"/>
      <c r="S10" s="499"/>
      <c r="T10" s="194"/>
      <c r="U10" s="194"/>
      <c r="V10" s="194"/>
      <c r="W10" s="194"/>
      <c r="X10" s="194"/>
      <c r="Y10" s="194"/>
      <c r="Z10" s="194"/>
    </row>
    <row r="11" spans="1:26" ht="39.75" customHeight="1" x14ac:dyDescent="0.2">
      <c r="A11" s="1579"/>
      <c r="B11" s="500" t="s">
        <v>1021</v>
      </c>
      <c r="C11" s="1579"/>
      <c r="D11" s="501" t="s">
        <v>1021</v>
      </c>
      <c r="E11" s="1699" t="s">
        <v>1021</v>
      </c>
      <c r="F11" s="1700"/>
      <c r="G11" s="1579"/>
      <c r="H11" s="502" t="e">
        <v>#REF!</v>
      </c>
      <c r="I11" s="503" t="e">
        <v>#REF!</v>
      </c>
      <c r="J11" s="1579"/>
      <c r="K11" s="504" t="e">
        <f t="shared" si="2"/>
        <v>#REF!</v>
      </c>
      <c r="L11" s="505" t="e">
        <f t="shared" si="3"/>
        <v>#REF!</v>
      </c>
      <c r="M11" s="506" t="e">
        <f t="shared" si="0"/>
        <v>#REF!</v>
      </c>
      <c r="N11" s="507" t="e">
        <f t="shared" si="1"/>
        <v>#REF!</v>
      </c>
      <c r="O11" s="508" t="s">
        <v>313</v>
      </c>
      <c r="P11" s="509"/>
      <c r="Q11" s="510"/>
      <c r="R11" s="511"/>
      <c r="S11" s="512"/>
      <c r="T11" s="194"/>
      <c r="U11" s="194"/>
      <c r="V11" s="194"/>
      <c r="W11" s="194"/>
      <c r="X11" s="194"/>
      <c r="Y11" s="194"/>
      <c r="Z11" s="194"/>
    </row>
    <row r="12" spans="1:26" ht="34.5" customHeight="1" x14ac:dyDescent="0.2">
      <c r="A12" s="1709" t="s">
        <v>314</v>
      </c>
      <c r="B12" s="1573"/>
      <c r="C12" s="1573"/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3"/>
      <c r="P12" s="1573"/>
      <c r="Q12" s="1573"/>
      <c r="R12" s="1573"/>
      <c r="S12" s="1574"/>
      <c r="T12" s="194"/>
      <c r="U12" s="194"/>
      <c r="V12" s="194"/>
      <c r="W12" s="194"/>
      <c r="X12" s="194"/>
      <c r="Y12" s="194"/>
      <c r="Z12" s="194"/>
    </row>
    <row r="13" spans="1:26" ht="48.75" customHeight="1" x14ac:dyDescent="0.2">
      <c r="A13" s="1687">
        <v>44001</v>
      </c>
      <c r="B13" s="513" t="s">
        <v>1021</v>
      </c>
      <c r="C13" s="1702"/>
      <c r="D13" s="514" t="s">
        <v>1021</v>
      </c>
      <c r="E13" s="1706" t="e">
        <f>#REF!</f>
        <v>#REF!</v>
      </c>
      <c r="F13" s="1607"/>
      <c r="G13" s="1702"/>
      <c r="H13" s="515" t="e">
        <f t="shared" ref="H13:I13" si="4">#REF!</f>
        <v>#REF!</v>
      </c>
      <c r="I13" s="516" t="e">
        <f t="shared" si="4"/>
        <v>#REF!</v>
      </c>
      <c r="J13" s="1702"/>
      <c r="K13" s="517" t="e">
        <f>I13+N11</f>
        <v>#REF!</v>
      </c>
      <c r="L13" s="518">
        <v>0.27083333333333331</v>
      </c>
      <c r="M13" s="519" t="e">
        <f>N13-TIME(0,15,0)</f>
        <v>#VALUE!</v>
      </c>
      <c r="N13" s="520" t="s">
        <v>1021</v>
      </c>
      <c r="O13" s="495" t="s">
        <v>313</v>
      </c>
      <c r="P13" s="1702"/>
      <c r="Q13" s="521" t="s">
        <v>315</v>
      </c>
      <c r="R13" s="480"/>
      <c r="S13" s="522"/>
      <c r="T13" s="194"/>
      <c r="U13" s="194"/>
      <c r="V13" s="194"/>
      <c r="W13" s="194"/>
      <c r="X13" s="194"/>
      <c r="Y13" s="194"/>
      <c r="Z13" s="194"/>
    </row>
    <row r="14" spans="1:26" ht="39.75" customHeight="1" x14ac:dyDescent="0.2">
      <c r="A14" s="1646"/>
      <c r="B14" s="1718" t="s">
        <v>1021</v>
      </c>
      <c r="C14" s="1578"/>
      <c r="D14" s="1713" t="s">
        <v>1021</v>
      </c>
      <c r="E14" s="1706" t="e">
        <v>#REF!</v>
      </c>
      <c r="F14" s="1708"/>
      <c r="G14" s="1578"/>
      <c r="H14" s="1725" t="e">
        <f t="shared" ref="H14:I14" si="5">#REF!</f>
        <v>#REF!</v>
      </c>
      <c r="I14" s="1726" t="e">
        <f t="shared" si="5"/>
        <v>#REF!</v>
      </c>
      <c r="J14" s="1578"/>
      <c r="K14" s="1727" t="e">
        <f>N13+I14</f>
        <v>#VALUE!</v>
      </c>
      <c r="L14" s="1719" t="e">
        <f>K14+TIME(0,15,0)</f>
        <v>#VALUE!</v>
      </c>
      <c r="M14" s="1720" t="e">
        <f>N14-TIME(0,15,)</f>
        <v>#VALUE!</v>
      </c>
      <c r="N14" s="1722" t="s">
        <v>1021</v>
      </c>
      <c r="O14" s="1724" t="s">
        <v>316</v>
      </c>
      <c r="P14" s="1578"/>
      <c r="Q14" s="527" t="s">
        <v>233</v>
      </c>
      <c r="R14" s="528"/>
      <c r="S14" s="529"/>
      <c r="T14" s="194"/>
      <c r="U14" s="530"/>
      <c r="V14" s="194"/>
      <c r="W14" s="194"/>
      <c r="X14" s="194"/>
      <c r="Y14" s="194"/>
      <c r="Z14" s="194"/>
    </row>
    <row r="15" spans="1:26" ht="39.75" customHeight="1" x14ac:dyDescent="0.2">
      <c r="A15" s="1646"/>
      <c r="B15" s="1717"/>
      <c r="C15" s="1578"/>
      <c r="D15" s="1683"/>
      <c r="E15" s="1609"/>
      <c r="F15" s="1695"/>
      <c r="G15" s="1578"/>
      <c r="H15" s="1683"/>
      <c r="I15" s="1717"/>
      <c r="J15" s="1578"/>
      <c r="K15" s="1683"/>
      <c r="L15" s="1609"/>
      <c r="M15" s="1721"/>
      <c r="N15" s="1723"/>
      <c r="O15" s="1695"/>
      <c r="P15" s="1578"/>
      <c r="Q15" s="527" t="s">
        <v>228</v>
      </c>
      <c r="R15" s="528"/>
      <c r="S15" s="529"/>
      <c r="T15" s="194"/>
      <c r="U15" s="530"/>
      <c r="V15" s="194"/>
      <c r="W15" s="194"/>
      <c r="X15" s="194"/>
      <c r="Y15" s="194"/>
      <c r="Z15" s="194"/>
    </row>
    <row r="16" spans="1:26" ht="39.75" customHeight="1" x14ac:dyDescent="0.2">
      <c r="A16" s="1654"/>
      <c r="B16" s="531" t="e">
        <v>#REF!</v>
      </c>
      <c r="C16" s="1579"/>
      <c r="D16" s="514" t="e">
        <v>#REF!</v>
      </c>
      <c r="E16" s="1706" t="e">
        <f>#REF!</f>
        <v>#REF!</v>
      </c>
      <c r="F16" s="1607"/>
      <c r="G16" s="1579"/>
      <c r="H16" s="532" t="e">
        <f t="shared" ref="H16:I16" si="6">#REF!</f>
        <v>#REF!</v>
      </c>
      <c r="I16" s="516" t="e">
        <f t="shared" si="6"/>
        <v>#REF!</v>
      </c>
      <c r="J16" s="1579"/>
      <c r="K16" s="533" t="e">
        <f>N14+I16</f>
        <v>#VALUE!</v>
      </c>
      <c r="L16" s="518" t="e">
        <f>K16+TIME(0,15,0)</f>
        <v>#VALUE!</v>
      </c>
      <c r="M16" s="534" t="e">
        <f>N16-TIME(0,15,0)</f>
        <v>#REF!</v>
      </c>
      <c r="N16" s="535" t="e">
        <v>#REF!</v>
      </c>
      <c r="O16" s="508" t="s">
        <v>313</v>
      </c>
      <c r="P16" s="1579"/>
      <c r="Q16" s="536"/>
      <c r="R16" s="537"/>
      <c r="S16" s="538"/>
      <c r="T16" s="93"/>
      <c r="U16" s="93"/>
      <c r="V16" s="93"/>
      <c r="W16" s="93"/>
      <c r="X16" s="93"/>
      <c r="Y16" s="93"/>
      <c r="Z16" s="93"/>
    </row>
    <row r="17" spans="1:26" ht="34.5" customHeight="1" x14ac:dyDescent="0.2">
      <c r="A17" s="1709" t="s">
        <v>317</v>
      </c>
      <c r="B17" s="1573"/>
      <c r="C17" s="1573"/>
      <c r="D17" s="1573"/>
      <c r="E17" s="1573"/>
      <c r="F17" s="1573"/>
      <c r="G17" s="1573"/>
      <c r="H17" s="1573"/>
      <c r="I17" s="1573"/>
      <c r="J17" s="1573"/>
      <c r="K17" s="1573"/>
      <c r="L17" s="1573"/>
      <c r="M17" s="1573"/>
      <c r="N17" s="1573"/>
      <c r="O17" s="1573"/>
      <c r="P17" s="1573"/>
      <c r="Q17" s="1573"/>
      <c r="R17" s="1573"/>
      <c r="S17" s="1574"/>
      <c r="T17" s="194"/>
      <c r="U17" s="194"/>
      <c r="V17" s="194"/>
      <c r="W17" s="194"/>
      <c r="X17" s="194"/>
      <c r="Y17" s="194"/>
      <c r="Z17" s="194"/>
    </row>
    <row r="18" spans="1:26" ht="57.75" customHeight="1" x14ac:dyDescent="0.2">
      <c r="A18" s="1687">
        <v>44002</v>
      </c>
      <c r="B18" s="513" t="s">
        <v>318</v>
      </c>
      <c r="C18" s="1702"/>
      <c r="D18" s="514" t="s">
        <v>319</v>
      </c>
      <c r="E18" s="1706" t="s">
        <v>320</v>
      </c>
      <c r="F18" s="1607"/>
      <c r="G18" s="1702"/>
      <c r="H18" s="515" t="e">
        <f t="shared" ref="H18:I18" si="7">#REF!</f>
        <v>#REF!</v>
      </c>
      <c r="I18" s="516" t="e">
        <f t="shared" si="7"/>
        <v>#REF!</v>
      </c>
      <c r="J18" s="1702"/>
      <c r="K18" s="533" t="e">
        <f>N16+I18</f>
        <v>#REF!</v>
      </c>
      <c r="L18" s="539">
        <v>0.29166666666666669</v>
      </c>
      <c r="M18" s="519">
        <v>0.42708333333333331</v>
      </c>
      <c r="N18" s="540">
        <f>M18+TIME(0,30,0)</f>
        <v>0.44791666666666663</v>
      </c>
      <c r="O18" s="495" t="s">
        <v>321</v>
      </c>
      <c r="P18" s="1712"/>
      <c r="Q18" s="541" t="s">
        <v>322</v>
      </c>
      <c r="R18" s="542" t="s">
        <v>323</v>
      </c>
      <c r="S18" s="543"/>
      <c r="T18" s="194"/>
      <c r="U18" s="194"/>
      <c r="V18" s="194"/>
      <c r="W18" s="194"/>
      <c r="X18" s="194"/>
      <c r="Y18" s="194"/>
      <c r="Z18" s="194"/>
    </row>
    <row r="19" spans="1:26" ht="39.75" customHeight="1" x14ac:dyDescent="0.2">
      <c r="A19" s="1646"/>
      <c r="B19" s="513" t="s">
        <v>318</v>
      </c>
      <c r="C19" s="1578"/>
      <c r="D19" s="514" t="s">
        <v>324</v>
      </c>
      <c r="E19" s="1706" t="s">
        <v>325</v>
      </c>
      <c r="F19" s="1607"/>
      <c r="G19" s="1578"/>
      <c r="H19" s="544" t="s">
        <v>326</v>
      </c>
      <c r="I19" s="545" t="s">
        <v>53</v>
      </c>
      <c r="J19" s="1578"/>
      <c r="K19" s="533">
        <v>0.38541666666666669</v>
      </c>
      <c r="L19" s="539">
        <v>0.40625</v>
      </c>
      <c r="M19" s="546">
        <v>0.52083333333333337</v>
      </c>
      <c r="N19" s="490">
        <v>0.54166666666666663</v>
      </c>
      <c r="O19" s="495" t="s">
        <v>327</v>
      </c>
      <c r="P19" s="1704"/>
      <c r="Q19" s="1713" t="s">
        <v>328</v>
      </c>
      <c r="R19" s="1714"/>
      <c r="S19" s="1715"/>
      <c r="T19" s="194"/>
      <c r="U19" s="194"/>
      <c r="V19" s="194"/>
      <c r="W19" s="194"/>
      <c r="X19" s="194"/>
      <c r="Y19" s="194"/>
      <c r="Z19" s="194"/>
    </row>
    <row r="20" spans="1:26" ht="39.75" customHeight="1" x14ac:dyDescent="0.2">
      <c r="A20" s="1646"/>
      <c r="B20" s="513" t="s">
        <v>318</v>
      </c>
      <c r="C20" s="1578"/>
      <c r="D20" s="514" t="s">
        <v>329</v>
      </c>
      <c r="E20" s="1706" t="s">
        <v>330</v>
      </c>
      <c r="F20" s="1607"/>
      <c r="G20" s="1578"/>
      <c r="H20" s="544" t="s">
        <v>326</v>
      </c>
      <c r="I20" s="545" t="s">
        <v>53</v>
      </c>
      <c r="J20" s="1578"/>
      <c r="K20" s="533">
        <v>0.44791666666666669</v>
      </c>
      <c r="L20" s="539">
        <v>0.46875</v>
      </c>
      <c r="M20" s="546">
        <v>0.60416666666666663</v>
      </c>
      <c r="N20" s="490">
        <v>0.625</v>
      </c>
      <c r="O20" s="495" t="s">
        <v>327</v>
      </c>
      <c r="P20" s="1704"/>
      <c r="Q20" s="1646"/>
      <c r="R20" s="1619"/>
      <c r="S20" s="1716"/>
      <c r="T20" s="194"/>
      <c r="U20" s="194"/>
      <c r="V20" s="194"/>
      <c r="W20" s="194"/>
      <c r="X20" s="194"/>
      <c r="Y20" s="194"/>
      <c r="Z20" s="194"/>
    </row>
    <row r="21" spans="1:26" ht="51" customHeight="1" x14ac:dyDescent="0.2">
      <c r="A21" s="1646"/>
      <c r="B21" s="513" t="s">
        <v>318</v>
      </c>
      <c r="C21" s="1578"/>
      <c r="D21" s="523" t="s">
        <v>331</v>
      </c>
      <c r="E21" s="1710" t="s">
        <v>332</v>
      </c>
      <c r="F21" s="1697"/>
      <c r="G21" s="1578"/>
      <c r="H21" s="544" t="s">
        <v>326</v>
      </c>
      <c r="I21" s="545" t="s">
        <v>53</v>
      </c>
      <c r="J21" s="1578"/>
      <c r="K21" s="533">
        <v>0.48958333333333331</v>
      </c>
      <c r="L21" s="518">
        <v>0.51041666666666663</v>
      </c>
      <c r="M21" s="525">
        <v>0.65625</v>
      </c>
      <c r="N21" s="549">
        <v>0.67708333333333337</v>
      </c>
      <c r="O21" s="526" t="s">
        <v>333</v>
      </c>
      <c r="P21" s="1704"/>
      <c r="Q21" s="1683"/>
      <c r="R21" s="1616"/>
      <c r="S21" s="1717"/>
      <c r="T21" s="93"/>
      <c r="U21" s="93"/>
      <c r="V21" s="93"/>
      <c r="W21" s="93"/>
      <c r="X21" s="93"/>
      <c r="Y21" s="93"/>
      <c r="Z21" s="93"/>
    </row>
    <row r="22" spans="1:26" ht="51" customHeight="1" x14ac:dyDescent="0.2">
      <c r="A22" s="1646"/>
      <c r="B22" s="550" t="s">
        <v>1021</v>
      </c>
      <c r="C22" s="1578"/>
      <c r="D22" s="514" t="s">
        <v>1021</v>
      </c>
      <c r="E22" s="1710" t="s">
        <v>1021</v>
      </c>
      <c r="F22" s="1697"/>
      <c r="G22" s="1578"/>
      <c r="H22" s="544" t="s">
        <v>326</v>
      </c>
      <c r="I22" s="545" t="s">
        <v>53</v>
      </c>
      <c r="J22" s="1578"/>
      <c r="K22" s="533">
        <f>N18</f>
        <v>0.44791666666666663</v>
      </c>
      <c r="L22" s="518">
        <v>0.58333333333333337</v>
      </c>
      <c r="M22" s="525">
        <v>0.79166666666666663</v>
      </c>
      <c r="N22" s="549" t="s">
        <v>1021</v>
      </c>
      <c r="O22" s="551" t="s">
        <v>313</v>
      </c>
      <c r="P22" s="1704"/>
      <c r="Q22" s="523"/>
      <c r="R22" s="547"/>
      <c r="S22" s="548"/>
      <c r="T22" s="93"/>
      <c r="U22" s="93"/>
      <c r="V22" s="93"/>
      <c r="W22" s="93"/>
      <c r="X22" s="93"/>
      <c r="Y22" s="93"/>
      <c r="Z22" s="93"/>
    </row>
    <row r="23" spans="1:26" ht="39.75" customHeight="1" x14ac:dyDescent="0.2">
      <c r="A23" s="1654"/>
      <c r="B23" s="552" t="s">
        <v>1021</v>
      </c>
      <c r="C23" s="1579"/>
      <c r="D23" s="553" t="s">
        <v>1021</v>
      </c>
      <c r="E23" s="1707" t="s">
        <v>1021</v>
      </c>
      <c r="F23" s="1665"/>
      <c r="G23" s="1579"/>
      <c r="H23" s="553" t="e">
        <f t="shared" ref="H23:I23" si="8">#REF!</f>
        <v>#REF!</v>
      </c>
      <c r="I23" s="554" t="e">
        <f t="shared" si="8"/>
        <v>#REF!</v>
      </c>
      <c r="J23" s="1579"/>
      <c r="K23" s="555" t="e">
        <f>N21+I23</f>
        <v>#REF!</v>
      </c>
      <c r="L23" s="556" t="e">
        <f>K23+TIME(0,15,0)</f>
        <v>#REF!</v>
      </c>
      <c r="M23" s="534" t="e">
        <f>N23-TIME(0,15,0)</f>
        <v>#VALUE!</v>
      </c>
      <c r="N23" s="507" t="s">
        <v>1021</v>
      </c>
      <c r="O23" s="557" t="s">
        <v>313</v>
      </c>
      <c r="P23" s="1705"/>
      <c r="Q23" s="501" t="s">
        <v>228</v>
      </c>
      <c r="R23" s="558"/>
      <c r="S23" s="538"/>
      <c r="T23" s="93"/>
      <c r="U23" s="93"/>
      <c r="V23" s="93"/>
      <c r="W23" s="93"/>
      <c r="X23" s="93"/>
      <c r="Y23" s="93"/>
      <c r="Z23" s="93"/>
    </row>
    <row r="24" spans="1:26" ht="34.5" customHeight="1" x14ac:dyDescent="0.2">
      <c r="A24" s="1709" t="s">
        <v>334</v>
      </c>
      <c r="B24" s="1573"/>
      <c r="C24" s="1573"/>
      <c r="D24" s="1573"/>
      <c r="E24" s="1573"/>
      <c r="F24" s="1573"/>
      <c r="G24" s="1573"/>
      <c r="H24" s="1573"/>
      <c r="I24" s="1573"/>
      <c r="J24" s="1573"/>
      <c r="K24" s="1573"/>
      <c r="L24" s="1573"/>
      <c r="M24" s="1573"/>
      <c r="N24" s="1573"/>
      <c r="O24" s="1573"/>
      <c r="P24" s="1573"/>
      <c r="Q24" s="1573"/>
      <c r="R24" s="1573"/>
      <c r="S24" s="1574"/>
      <c r="T24" s="194"/>
      <c r="U24" s="194"/>
      <c r="V24" s="194"/>
      <c r="W24" s="194"/>
      <c r="X24" s="194"/>
      <c r="Y24" s="194"/>
      <c r="Z24" s="194"/>
    </row>
    <row r="25" spans="1:26" ht="39.75" customHeight="1" x14ac:dyDescent="0.2">
      <c r="A25" s="1703">
        <v>44003</v>
      </c>
      <c r="B25" s="559" t="s">
        <v>1021</v>
      </c>
      <c r="C25" s="1686"/>
      <c r="D25" s="473" t="s">
        <v>1021</v>
      </c>
      <c r="E25" s="1711" t="s">
        <v>1021</v>
      </c>
      <c r="F25" s="1672"/>
      <c r="G25" s="1686"/>
      <c r="H25" s="473" t="e">
        <f t="shared" ref="H25:I25" si="9">#REF!</f>
        <v>#REF!</v>
      </c>
      <c r="I25" s="560" t="e">
        <f t="shared" si="9"/>
        <v>#REF!</v>
      </c>
      <c r="J25" s="1686"/>
      <c r="K25" s="561" t="e">
        <f>N23+I25</f>
        <v>#VALUE!</v>
      </c>
      <c r="L25" s="562">
        <v>0.27083333333333331</v>
      </c>
      <c r="M25" s="519" t="e">
        <f t="shared" ref="M25:M26" si="10">N25-TIME(0,15,0)</f>
        <v>#REF!</v>
      </c>
      <c r="N25" s="474" t="e">
        <v>#REF!</v>
      </c>
      <c r="O25" s="495" t="s">
        <v>313</v>
      </c>
      <c r="P25" s="1686"/>
      <c r="Q25" s="563" t="s">
        <v>231</v>
      </c>
      <c r="R25" s="564"/>
      <c r="S25" s="478"/>
      <c r="T25" s="194"/>
      <c r="U25" s="194"/>
      <c r="V25" s="194"/>
      <c r="W25" s="194"/>
      <c r="X25" s="194"/>
      <c r="Y25" s="194"/>
      <c r="Z25" s="194"/>
    </row>
    <row r="26" spans="1:26" ht="87" customHeight="1" x14ac:dyDescent="0.2">
      <c r="A26" s="1704"/>
      <c r="B26" s="513" t="s">
        <v>1021</v>
      </c>
      <c r="C26" s="1578"/>
      <c r="D26" s="523" t="s">
        <v>1021</v>
      </c>
      <c r="E26" s="1706" t="s">
        <v>1021</v>
      </c>
      <c r="F26" s="1607"/>
      <c r="G26" s="1578"/>
      <c r="H26" s="523" t="e">
        <f t="shared" ref="H26:I26" si="11">#REF!</f>
        <v>#REF!</v>
      </c>
      <c r="I26" s="565" t="e">
        <f t="shared" si="11"/>
        <v>#REF!</v>
      </c>
      <c r="J26" s="1578"/>
      <c r="K26" s="524" t="e">
        <f t="shared" ref="K26:K27" si="12">N25+I26</f>
        <v>#REF!</v>
      </c>
      <c r="L26" s="539" t="e">
        <f>K26+TIME(0,15,0)</f>
        <v>#REF!</v>
      </c>
      <c r="M26" s="525" t="e">
        <f t="shared" si="10"/>
        <v>#REF!</v>
      </c>
      <c r="N26" s="549" t="e">
        <f>#REF!</f>
        <v>#REF!</v>
      </c>
      <c r="O26" s="566" t="s">
        <v>335</v>
      </c>
      <c r="P26" s="1578"/>
      <c r="Q26" s="563" t="s">
        <v>328</v>
      </c>
      <c r="R26" s="564"/>
      <c r="S26" s="478"/>
      <c r="T26" s="194"/>
      <c r="U26" s="194"/>
      <c r="V26" s="194"/>
      <c r="W26" s="194"/>
      <c r="X26" s="194"/>
      <c r="Y26" s="194"/>
      <c r="Z26" s="194"/>
    </row>
    <row r="27" spans="1:26" ht="54.75" customHeight="1" x14ac:dyDescent="0.2">
      <c r="A27" s="1705"/>
      <c r="B27" s="552" t="e">
        <f>#REF!</f>
        <v>#REF!</v>
      </c>
      <c r="C27" s="1579"/>
      <c r="D27" s="553" t="e">
        <f t="shared" ref="D27:E27" si="13">#REF!</f>
        <v>#REF!</v>
      </c>
      <c r="E27" s="1707" t="e">
        <f t="shared" si="13"/>
        <v>#REF!</v>
      </c>
      <c r="F27" s="1664"/>
      <c r="G27" s="1579"/>
      <c r="H27" s="553" t="e">
        <f>#REF!</f>
        <v>#REF!</v>
      </c>
      <c r="I27" s="554">
        <v>2.0833333333333332E-2</v>
      </c>
      <c r="J27" s="1579"/>
      <c r="K27" s="555" t="e">
        <f t="shared" si="12"/>
        <v>#REF!</v>
      </c>
      <c r="L27" s="567"/>
      <c r="M27" s="568"/>
      <c r="N27" s="569"/>
      <c r="O27" s="570" t="s">
        <v>336</v>
      </c>
      <c r="P27" s="1579"/>
      <c r="Q27" s="553" t="s">
        <v>228</v>
      </c>
      <c r="R27" s="558"/>
      <c r="S27" s="538"/>
      <c r="T27" s="93"/>
      <c r="U27" s="93"/>
      <c r="V27" s="93"/>
      <c r="W27" s="93"/>
      <c r="X27" s="93"/>
      <c r="Y27" s="93"/>
      <c r="Z27" s="93"/>
    </row>
    <row r="28" spans="1:26" ht="39.75" customHeight="1" x14ac:dyDescent="0.2">
      <c r="A28" s="571"/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2"/>
      <c r="S28" s="573"/>
      <c r="T28" s="194"/>
      <c r="U28" s="194"/>
      <c r="V28" s="194"/>
      <c r="W28" s="194"/>
      <c r="X28" s="194"/>
      <c r="Y28" s="194"/>
      <c r="Z28" s="194"/>
    </row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1">
    <mergeCell ref="U3:V4"/>
    <mergeCell ref="A5:S5"/>
    <mergeCell ref="N6:N7"/>
    <mergeCell ref="O6:O7"/>
    <mergeCell ref="U7:V7"/>
    <mergeCell ref="G6:G11"/>
    <mergeCell ref="M6:M7"/>
    <mergeCell ref="H6:H7"/>
    <mergeCell ref="I6:I7"/>
    <mergeCell ref="J6:J11"/>
    <mergeCell ref="K6:K7"/>
    <mergeCell ref="L6:L7"/>
    <mergeCell ref="A1:S1"/>
    <mergeCell ref="A2:S2"/>
    <mergeCell ref="C3:C4"/>
    <mergeCell ref="G3:G4"/>
    <mergeCell ref="J3:J4"/>
    <mergeCell ref="P3:P4"/>
    <mergeCell ref="A12:S12"/>
    <mergeCell ref="B14:B15"/>
    <mergeCell ref="D14:D15"/>
    <mergeCell ref="L14:L15"/>
    <mergeCell ref="M14:M15"/>
    <mergeCell ref="N14:N15"/>
    <mergeCell ref="O14:O15"/>
    <mergeCell ref="E13:F13"/>
    <mergeCell ref="G13:G16"/>
    <mergeCell ref="J13:J16"/>
    <mergeCell ref="P13:P16"/>
    <mergeCell ref="H14:H15"/>
    <mergeCell ref="I14:I15"/>
    <mergeCell ref="K14:K15"/>
    <mergeCell ref="E14:F15"/>
    <mergeCell ref="E16:F16"/>
    <mergeCell ref="E18:F18"/>
    <mergeCell ref="G18:G23"/>
    <mergeCell ref="J18:J23"/>
    <mergeCell ref="E19:F19"/>
    <mergeCell ref="E20:F20"/>
    <mergeCell ref="E23:F23"/>
    <mergeCell ref="E21:F21"/>
    <mergeCell ref="E22:F22"/>
    <mergeCell ref="A17:S17"/>
    <mergeCell ref="C18:C23"/>
    <mergeCell ref="A25:A27"/>
    <mergeCell ref="J25:J27"/>
    <mergeCell ref="E26:F26"/>
    <mergeCell ref="E27:F27"/>
    <mergeCell ref="A24:S24"/>
    <mergeCell ref="P25:P27"/>
    <mergeCell ref="E25:F25"/>
    <mergeCell ref="P18:P23"/>
    <mergeCell ref="Q19:Q21"/>
    <mergeCell ref="R19:R21"/>
    <mergeCell ref="S19:S21"/>
    <mergeCell ref="C25:C27"/>
    <mergeCell ref="A13:A16"/>
    <mergeCell ref="G25:G27"/>
    <mergeCell ref="E3:F3"/>
    <mergeCell ref="E4:F4"/>
    <mergeCell ref="A6:A11"/>
    <mergeCell ref="B6:B7"/>
    <mergeCell ref="D6:D7"/>
    <mergeCell ref="E6:F7"/>
    <mergeCell ref="E8:F8"/>
    <mergeCell ref="E9:F9"/>
    <mergeCell ref="E10:F10"/>
    <mergeCell ref="E11:F11"/>
    <mergeCell ref="C6:C11"/>
    <mergeCell ref="C13:C16"/>
    <mergeCell ref="A18:A23"/>
  </mergeCells>
  <pageMargins left="0.75" right="0.75" top="1" bottom="1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W1000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5" defaultRowHeight="15" customHeight="1" x14ac:dyDescent="0.2"/>
  <cols>
    <col min="1" max="1" width="12.1640625" customWidth="1"/>
    <col min="2" max="2" width="8" customWidth="1"/>
    <col min="3" max="3" width="17" customWidth="1"/>
    <col min="4" max="4" width="1.1640625" customWidth="1"/>
    <col min="5" max="5" width="21.83203125" customWidth="1"/>
    <col min="6" max="6" width="10.83203125" customWidth="1"/>
    <col min="7" max="7" width="7" customWidth="1"/>
    <col min="8" max="8" width="1" customWidth="1"/>
    <col min="9" max="9" width="10" customWidth="1"/>
    <col min="10" max="10" width="9" customWidth="1"/>
    <col min="11" max="11" width="1.5" customWidth="1"/>
    <col min="12" max="12" width="8.83203125" customWidth="1"/>
    <col min="13" max="13" width="7.5" customWidth="1"/>
    <col min="14" max="14" width="7.83203125" customWidth="1"/>
    <col min="15" max="15" width="8.6640625" customWidth="1"/>
    <col min="16" max="16" width="9.5" customWidth="1"/>
    <col min="17" max="17" width="8.33203125" customWidth="1"/>
    <col min="18" max="18" width="13" customWidth="1"/>
    <col min="19" max="19" width="1" customWidth="1"/>
    <col min="20" max="20" width="10.1640625" customWidth="1"/>
    <col min="21" max="21" width="15.5" customWidth="1"/>
    <col min="22" max="22" width="25" customWidth="1"/>
    <col min="23" max="23" width="10.6640625" customWidth="1"/>
  </cols>
  <sheetData>
    <row r="1" spans="1:23" ht="48.75" customHeight="1" x14ac:dyDescent="0.2">
      <c r="A1" s="1777" t="s">
        <v>337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9"/>
      <c r="W1" s="574"/>
    </row>
    <row r="2" spans="1:23" ht="51.75" customHeight="1" x14ac:dyDescent="0.2">
      <c r="A2" s="1778" t="s">
        <v>338</v>
      </c>
      <c r="B2" s="1598"/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9"/>
      <c r="W2" s="574"/>
    </row>
    <row r="3" spans="1:23" ht="21.75" customHeight="1" x14ac:dyDescent="0.2">
      <c r="A3" s="1771" t="s">
        <v>14</v>
      </c>
      <c r="B3" s="1771" t="s">
        <v>23</v>
      </c>
      <c r="C3" s="1771" t="s">
        <v>293</v>
      </c>
      <c r="D3" s="1758"/>
      <c r="E3" s="1779" t="s">
        <v>339</v>
      </c>
      <c r="F3" s="1607"/>
      <c r="G3" s="1608"/>
      <c r="H3" s="1758"/>
      <c r="I3" s="1771" t="s">
        <v>296</v>
      </c>
      <c r="J3" s="1771" t="s">
        <v>215</v>
      </c>
      <c r="K3" s="1772"/>
      <c r="L3" s="1774" t="s">
        <v>22</v>
      </c>
      <c r="M3" s="1598"/>
      <c r="N3" s="1598"/>
      <c r="O3" s="1599"/>
      <c r="P3" s="1774" t="s">
        <v>16</v>
      </c>
      <c r="Q3" s="1598"/>
      <c r="R3" s="1599"/>
      <c r="S3" s="1747"/>
      <c r="T3" s="1774" t="s">
        <v>301</v>
      </c>
      <c r="U3" s="1598"/>
      <c r="V3" s="1599"/>
      <c r="W3" s="574"/>
    </row>
    <row r="4" spans="1:23" ht="48.75" customHeight="1" x14ac:dyDescent="0.2">
      <c r="A4" s="1616"/>
      <c r="B4" s="1616"/>
      <c r="C4" s="1616"/>
      <c r="D4" s="1616"/>
      <c r="E4" s="1609"/>
      <c r="F4" s="1610"/>
      <c r="G4" s="1596"/>
      <c r="H4" s="1616"/>
      <c r="I4" s="1616"/>
      <c r="J4" s="1616"/>
      <c r="K4" s="1616"/>
      <c r="L4" s="575" t="s">
        <v>340</v>
      </c>
      <c r="M4" s="575" t="s">
        <v>298</v>
      </c>
      <c r="N4" s="575" t="s">
        <v>221</v>
      </c>
      <c r="O4" s="575" t="s">
        <v>222</v>
      </c>
      <c r="P4" s="575" t="s">
        <v>222</v>
      </c>
      <c r="Q4" s="575" t="s">
        <v>221</v>
      </c>
      <c r="R4" s="575" t="s">
        <v>340</v>
      </c>
      <c r="S4" s="1616"/>
      <c r="T4" s="575" t="s">
        <v>341</v>
      </c>
      <c r="U4" s="575" t="s">
        <v>7</v>
      </c>
      <c r="V4" s="575" t="s">
        <v>342</v>
      </c>
      <c r="W4" s="574"/>
    </row>
    <row r="5" spans="1:23" ht="66" customHeight="1" x14ac:dyDescent="0.2">
      <c r="A5" s="576">
        <v>44720</v>
      </c>
      <c r="B5" s="577" t="s">
        <v>53</v>
      </c>
      <c r="C5" s="577" t="e">
        <v>#REF!</v>
      </c>
      <c r="D5" s="578"/>
      <c r="E5" s="577" t="s">
        <v>1021</v>
      </c>
      <c r="F5" s="1768" t="s">
        <v>1021</v>
      </c>
      <c r="G5" s="1599"/>
      <c r="H5" s="578"/>
      <c r="I5" s="577">
        <v>0</v>
      </c>
      <c r="J5" s="577">
        <v>0</v>
      </c>
      <c r="K5" s="579"/>
      <c r="L5" s="1773" t="s">
        <v>343</v>
      </c>
      <c r="M5" s="1599"/>
      <c r="N5" s="580"/>
      <c r="O5" s="580"/>
      <c r="P5" s="580"/>
      <c r="Q5" s="580"/>
      <c r="R5" s="581" t="s">
        <v>344</v>
      </c>
      <c r="S5" s="582"/>
      <c r="T5" s="577" t="s">
        <v>228</v>
      </c>
      <c r="U5" s="583"/>
      <c r="V5" s="577" t="s">
        <v>345</v>
      </c>
      <c r="W5" s="574"/>
    </row>
    <row r="6" spans="1:23" ht="18" x14ac:dyDescent="0.2">
      <c r="A6" s="1780" t="s">
        <v>346</v>
      </c>
      <c r="B6" s="1598"/>
      <c r="C6" s="1598"/>
      <c r="D6" s="1598"/>
      <c r="E6" s="1598"/>
      <c r="F6" s="1598"/>
      <c r="G6" s="1598"/>
      <c r="H6" s="1598"/>
      <c r="I6" s="1598"/>
      <c r="J6" s="1598"/>
      <c r="K6" s="1598"/>
      <c r="L6" s="1598"/>
      <c r="M6" s="1598"/>
      <c r="N6" s="1598"/>
      <c r="O6" s="1598"/>
      <c r="P6" s="1598"/>
      <c r="Q6" s="1598"/>
      <c r="R6" s="1598"/>
      <c r="S6" s="1598"/>
      <c r="T6" s="1598"/>
      <c r="U6" s="1598"/>
      <c r="V6" s="1599"/>
      <c r="W6" s="574"/>
    </row>
    <row r="7" spans="1:23" ht="27.75" customHeight="1" x14ac:dyDescent="0.2">
      <c r="A7" s="1756">
        <v>44721</v>
      </c>
      <c r="B7" s="1621">
        <v>1</v>
      </c>
      <c r="C7" s="1621" t="e">
        <v>#REF!</v>
      </c>
      <c r="D7" s="1776"/>
      <c r="E7" s="1754" t="s">
        <v>1021</v>
      </c>
      <c r="F7" s="1763" t="s">
        <v>1021</v>
      </c>
      <c r="G7" s="1608"/>
      <c r="H7" s="1776"/>
      <c r="I7" s="1620">
        <v>17.899999999999999</v>
      </c>
      <c r="J7" s="1624">
        <v>1.8055555555555554E-2</v>
      </c>
      <c r="K7" s="1781"/>
      <c r="L7" s="1782">
        <v>0.3125</v>
      </c>
      <c r="M7" s="1770">
        <v>0.33333333333333331</v>
      </c>
      <c r="N7" s="1749" t="s">
        <v>347</v>
      </c>
      <c r="O7" s="1608"/>
      <c r="P7" s="1753">
        <f>'Horaire cyclistes'!F6</f>
        <v>20.5</v>
      </c>
      <c r="Q7" s="1752" t="e">
        <v>#REF!</v>
      </c>
      <c r="R7" s="1762" t="e">
        <f>#REF!</f>
        <v>#REF!</v>
      </c>
      <c r="S7" s="1781"/>
      <c r="T7" s="584" t="s">
        <v>231</v>
      </c>
      <c r="U7" s="584" t="e">
        <f t="shared" ref="U7:V7" si="0">#REF!</f>
        <v>#REF!</v>
      </c>
      <c r="V7" s="577" t="e">
        <f t="shared" si="0"/>
        <v>#REF!</v>
      </c>
      <c r="W7" s="585"/>
    </row>
    <row r="8" spans="1:23" ht="26.25" customHeight="1" x14ac:dyDescent="0.2">
      <c r="A8" s="1619"/>
      <c r="B8" s="1616"/>
      <c r="C8" s="1616"/>
      <c r="D8" s="1619"/>
      <c r="E8" s="1616"/>
      <c r="F8" s="1609"/>
      <c r="G8" s="1596"/>
      <c r="H8" s="1619"/>
      <c r="I8" s="1616"/>
      <c r="J8" s="1616"/>
      <c r="K8" s="1619"/>
      <c r="L8" s="1616"/>
      <c r="M8" s="1616"/>
      <c r="N8" s="1609"/>
      <c r="O8" s="1596"/>
      <c r="P8" s="1616"/>
      <c r="Q8" s="1616"/>
      <c r="R8" s="1616"/>
      <c r="S8" s="1619"/>
      <c r="T8" s="586" t="s">
        <v>328</v>
      </c>
      <c r="U8" s="587"/>
      <c r="V8" s="586" t="s">
        <v>348</v>
      </c>
      <c r="W8" s="585"/>
    </row>
    <row r="9" spans="1:23" ht="32.25" customHeight="1" x14ac:dyDescent="0.2">
      <c r="A9" s="1619"/>
      <c r="B9" s="325">
        <v>2</v>
      </c>
      <c r="C9" s="325" t="e">
        <v>#REF!</v>
      </c>
      <c r="D9" s="1619"/>
      <c r="E9" s="577" t="s">
        <v>1021</v>
      </c>
      <c r="F9" s="1765" t="s">
        <v>1021</v>
      </c>
      <c r="G9" s="1599"/>
      <c r="H9" s="1619"/>
      <c r="I9" s="588" t="e">
        <v>#REF!</v>
      </c>
      <c r="J9" s="589" t="e">
        <v>#REF!</v>
      </c>
      <c r="K9" s="1619"/>
      <c r="L9" s="590" t="e">
        <v>#REF!</v>
      </c>
      <c r="M9" s="591" t="e">
        <f t="shared" ref="M9:M10" si="1">L9+TIME(1,0,0)</f>
        <v>#REF!</v>
      </c>
      <c r="N9" s="592" t="e">
        <v>#REF!</v>
      </c>
      <c r="O9" s="593">
        <f>'Horaire cyclistes'!L6</f>
        <v>0.42222222222222222</v>
      </c>
      <c r="P9" s="593">
        <f>'Horaire cyclistes'!F7</f>
        <v>118.6</v>
      </c>
      <c r="Q9" s="592" t="e">
        <v>#REF!</v>
      </c>
      <c r="R9" s="594" t="e">
        <f>#REF!</f>
        <v>#REF!</v>
      </c>
      <c r="S9" s="1619"/>
      <c r="T9" s="577" t="s">
        <v>328</v>
      </c>
      <c r="U9" s="583" t="s">
        <v>349</v>
      </c>
      <c r="V9" s="577" t="s">
        <v>350</v>
      </c>
      <c r="W9" s="574"/>
    </row>
    <row r="10" spans="1:23" ht="41.25" customHeight="1" x14ac:dyDescent="0.2">
      <c r="A10" s="1616"/>
      <c r="B10" s="325">
        <v>4</v>
      </c>
      <c r="C10" s="325" t="e">
        <v>#REF!</v>
      </c>
      <c r="D10" s="1616"/>
      <c r="E10" s="577" t="s">
        <v>1021</v>
      </c>
      <c r="F10" s="1765" t="s">
        <v>1021</v>
      </c>
      <c r="G10" s="1599"/>
      <c r="H10" s="1616"/>
      <c r="I10" s="595">
        <v>175</v>
      </c>
      <c r="J10" s="353">
        <v>7.6388888888888895E-2</v>
      </c>
      <c r="K10" s="1616"/>
      <c r="L10" s="590" t="e">
        <v>#REF!</v>
      </c>
      <c r="M10" s="591" t="e">
        <f t="shared" si="1"/>
        <v>#REF!</v>
      </c>
      <c r="N10" s="592" t="e">
        <v>#REF!</v>
      </c>
      <c r="O10" s="593">
        <f>'Horaire cyclistes'!L8</f>
        <v>0.82777777777777772</v>
      </c>
      <c r="P10" s="593">
        <f>'Horaire cyclistes'!F10</f>
        <v>0</v>
      </c>
      <c r="Q10" s="592" t="e">
        <v>#REF!</v>
      </c>
      <c r="R10" s="596" t="s">
        <v>351</v>
      </c>
      <c r="S10" s="1616"/>
      <c r="T10" s="584" t="s">
        <v>228</v>
      </c>
      <c r="U10" s="584"/>
      <c r="V10" s="584" t="e">
        <v>#REF!</v>
      </c>
      <c r="W10" s="574"/>
    </row>
    <row r="11" spans="1:23" ht="21" customHeight="1" x14ac:dyDescent="0.2">
      <c r="A11" s="1761" t="s">
        <v>352</v>
      </c>
      <c r="B11" s="1598"/>
      <c r="C11" s="1598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598"/>
      <c r="O11" s="1598"/>
      <c r="P11" s="1598"/>
      <c r="Q11" s="1598"/>
      <c r="R11" s="1598"/>
      <c r="S11" s="1598"/>
      <c r="T11" s="1598"/>
      <c r="U11" s="1598"/>
      <c r="V11" s="1599"/>
      <c r="W11" s="574"/>
    </row>
    <row r="12" spans="1:23" ht="43.5" customHeight="1" x14ac:dyDescent="0.2">
      <c r="A12" s="1756">
        <v>44722</v>
      </c>
      <c r="B12" s="325">
        <v>4</v>
      </c>
      <c r="C12" s="325" t="e">
        <v>#REF!</v>
      </c>
      <c r="D12" s="578"/>
      <c r="E12" s="577" t="s">
        <v>1021</v>
      </c>
      <c r="F12" s="1765" t="s">
        <v>1021</v>
      </c>
      <c r="G12" s="1599"/>
      <c r="H12" s="578"/>
      <c r="I12" s="595" t="s">
        <v>353</v>
      </c>
      <c r="J12" s="353"/>
      <c r="K12" s="1747"/>
      <c r="L12" s="597"/>
      <c r="M12" s="597"/>
      <c r="N12" s="592"/>
      <c r="O12" s="597"/>
      <c r="P12" s="597"/>
      <c r="Q12" s="592"/>
      <c r="R12" s="598" t="e">
        <f>N13-J13</f>
        <v>#REF!</v>
      </c>
      <c r="S12" s="1747"/>
      <c r="T12" s="599" t="s">
        <v>354</v>
      </c>
      <c r="U12" s="595" t="e">
        <v>#REF!</v>
      </c>
      <c r="V12" s="600" t="e">
        <v>#REF!</v>
      </c>
      <c r="W12" s="601"/>
    </row>
    <row r="13" spans="1:23" ht="46.5" customHeight="1" x14ac:dyDescent="0.2">
      <c r="A13" s="1619"/>
      <c r="B13" s="1621">
        <v>6</v>
      </c>
      <c r="C13" s="1757" t="e">
        <v>#REF!</v>
      </c>
      <c r="D13" s="1758"/>
      <c r="E13" s="1754" t="s">
        <v>1021</v>
      </c>
      <c r="F13" s="1763" t="s">
        <v>1021</v>
      </c>
      <c r="G13" s="1608"/>
      <c r="H13" s="1758"/>
      <c r="I13" s="1620">
        <v>173</v>
      </c>
      <c r="J13" s="1624">
        <v>7.9861111111111105E-2</v>
      </c>
      <c r="K13" s="1619"/>
      <c r="L13" s="1745" t="e">
        <f>R12+J13</f>
        <v>#REF!</v>
      </c>
      <c r="M13" s="1775" t="s">
        <v>355</v>
      </c>
      <c r="N13" s="1752" t="e">
        <v>#REF!</v>
      </c>
      <c r="O13" s="1753">
        <f>'Horaire cyclistes'!L11</f>
        <v>1.1881944444444441</v>
      </c>
      <c r="P13" s="1753">
        <f>'Horaire cyclistes'!F14</f>
        <v>92.6</v>
      </c>
      <c r="Q13" s="1752" t="e">
        <v>#REF!</v>
      </c>
      <c r="R13" s="1762" t="e">
        <f>#REF!</f>
        <v>#REF!</v>
      </c>
      <c r="S13" s="1619"/>
      <c r="T13" s="584" t="s">
        <v>233</v>
      </c>
      <c r="U13" s="345" t="e">
        <f t="shared" ref="U13:V13" si="2">#REF!</f>
        <v>#REF!</v>
      </c>
      <c r="V13" s="584" t="e">
        <f t="shared" si="2"/>
        <v>#REF!</v>
      </c>
      <c r="W13" s="601"/>
    </row>
    <row r="14" spans="1:23" ht="48.75" customHeight="1" x14ac:dyDescent="0.2">
      <c r="A14" s="1616"/>
      <c r="B14" s="1616"/>
      <c r="C14" s="1616"/>
      <c r="D14" s="1616"/>
      <c r="E14" s="1616"/>
      <c r="F14" s="1609"/>
      <c r="G14" s="1596"/>
      <c r="H14" s="1616"/>
      <c r="I14" s="1616"/>
      <c r="J14" s="1616"/>
      <c r="K14" s="1616"/>
      <c r="L14" s="1616"/>
      <c r="M14" s="1616"/>
      <c r="N14" s="1616"/>
      <c r="O14" s="1616"/>
      <c r="P14" s="1616"/>
      <c r="Q14" s="1616"/>
      <c r="R14" s="1616"/>
      <c r="S14" s="1616"/>
      <c r="T14" s="584" t="s">
        <v>228</v>
      </c>
      <c r="U14" s="602" t="e">
        <f t="shared" ref="U14:V14" si="3">#REF!</f>
        <v>#REF!</v>
      </c>
      <c r="V14" s="584" t="e">
        <f t="shared" si="3"/>
        <v>#REF!</v>
      </c>
      <c r="W14" s="601"/>
    </row>
    <row r="15" spans="1:23" ht="16.5" customHeight="1" x14ac:dyDescent="0.2">
      <c r="A15" s="1761" t="s">
        <v>356</v>
      </c>
      <c r="B15" s="1598"/>
      <c r="C15" s="1598"/>
      <c r="D15" s="1598"/>
      <c r="E15" s="1598"/>
      <c r="F15" s="1598"/>
      <c r="G15" s="1598"/>
      <c r="H15" s="1598"/>
      <c r="I15" s="1598"/>
      <c r="J15" s="1598"/>
      <c r="K15" s="1598"/>
      <c r="L15" s="1598"/>
      <c r="M15" s="1598"/>
      <c r="N15" s="1598"/>
      <c r="O15" s="1598"/>
      <c r="P15" s="1598"/>
      <c r="Q15" s="1598"/>
      <c r="R15" s="1598"/>
      <c r="S15" s="1598"/>
      <c r="T15" s="1598"/>
      <c r="U15" s="1598"/>
      <c r="V15" s="1599"/>
      <c r="W15" s="574"/>
    </row>
    <row r="16" spans="1:23" ht="51.75" customHeight="1" x14ac:dyDescent="0.2">
      <c r="A16" s="1756">
        <v>44723</v>
      </c>
      <c r="B16" s="603" t="s">
        <v>357</v>
      </c>
      <c r="C16" s="604" t="s">
        <v>358</v>
      </c>
      <c r="D16" s="1759"/>
      <c r="E16" s="577" t="s">
        <v>1021</v>
      </c>
      <c r="F16" s="1764" t="s">
        <v>1021</v>
      </c>
      <c r="G16" s="1599"/>
      <c r="H16" s="1759"/>
      <c r="I16" s="588">
        <v>110</v>
      </c>
      <c r="J16" s="589">
        <v>6.3888888888888884E-2</v>
      </c>
      <c r="K16" s="1748"/>
      <c r="L16" s="590" t="e">
        <f>R13+J16</f>
        <v>#REF!</v>
      </c>
      <c r="M16" s="605" t="s">
        <v>359</v>
      </c>
      <c r="N16" s="592" t="e">
        <v>#REF!</v>
      </c>
      <c r="O16" s="593">
        <f>'Horaire cyclistes'!L20</f>
        <v>0</v>
      </c>
      <c r="P16" s="606" t="e">
        <f>#REF!</f>
        <v>#REF!</v>
      </c>
      <c r="Q16" s="607" t="s">
        <v>360</v>
      </c>
      <c r="R16" s="608"/>
      <c r="S16" s="1748"/>
      <c r="T16" s="584" t="s">
        <v>231</v>
      </c>
      <c r="U16" s="602" t="e">
        <v>#REF!</v>
      </c>
      <c r="V16" s="577" t="e">
        <v>#REF!</v>
      </c>
      <c r="W16" s="574"/>
    </row>
    <row r="17" spans="1:23" ht="45.75" customHeight="1" x14ac:dyDescent="0.2">
      <c r="A17" s="1619"/>
      <c r="B17" s="1769" t="s">
        <v>361</v>
      </c>
      <c r="C17" s="1760" t="s">
        <v>362</v>
      </c>
      <c r="D17" s="1619"/>
      <c r="E17" s="1754" t="s">
        <v>363</v>
      </c>
      <c r="F17" s="1763" t="s">
        <v>364</v>
      </c>
      <c r="G17" s="1608"/>
      <c r="H17" s="1619"/>
      <c r="I17" s="1620">
        <v>180</v>
      </c>
      <c r="J17" s="1624">
        <v>8.3333333333333329E-2</v>
      </c>
      <c r="K17" s="1619"/>
      <c r="L17" s="1745">
        <v>0.25</v>
      </c>
      <c r="M17" s="1770">
        <v>0.45833333333333331</v>
      </c>
      <c r="N17" s="1749" t="s">
        <v>365</v>
      </c>
      <c r="O17" s="1607"/>
      <c r="P17" s="1607"/>
      <c r="Q17" s="1608"/>
      <c r="R17" s="1750">
        <v>0.60416666666666663</v>
      </c>
      <c r="S17" s="1619"/>
      <c r="T17" s="596" t="s">
        <v>366</v>
      </c>
      <c r="U17" s="602"/>
      <c r="V17" s="577"/>
      <c r="W17" s="574"/>
    </row>
    <row r="18" spans="1:23" ht="45.75" customHeight="1" x14ac:dyDescent="0.2">
      <c r="A18" s="1619"/>
      <c r="B18" s="1616"/>
      <c r="C18" s="1616"/>
      <c r="D18" s="1619"/>
      <c r="E18" s="1616"/>
      <c r="F18" s="1609"/>
      <c r="G18" s="1596"/>
      <c r="H18" s="1619"/>
      <c r="I18" s="1616"/>
      <c r="J18" s="1616"/>
      <c r="K18" s="1619"/>
      <c r="L18" s="1616"/>
      <c r="M18" s="1616"/>
      <c r="N18" s="1609"/>
      <c r="O18" s="1610"/>
      <c r="P18" s="1610"/>
      <c r="Q18" s="1596"/>
      <c r="R18" s="1616"/>
      <c r="S18" s="1619"/>
      <c r="T18" s="584" t="s">
        <v>328</v>
      </c>
      <c r="U18" s="602"/>
      <c r="V18" s="577" t="s">
        <v>367</v>
      </c>
      <c r="W18" s="601"/>
    </row>
    <row r="19" spans="1:23" ht="45.75" customHeight="1" x14ac:dyDescent="0.2">
      <c r="A19" s="1616"/>
      <c r="B19" s="603" t="s">
        <v>368</v>
      </c>
      <c r="C19" s="609" t="s">
        <v>369</v>
      </c>
      <c r="D19" s="1616"/>
      <c r="E19" s="577" t="s">
        <v>370</v>
      </c>
      <c r="F19" s="1765" t="s">
        <v>371</v>
      </c>
      <c r="G19" s="1599"/>
      <c r="H19" s="1616"/>
      <c r="I19" s="345">
        <v>67</v>
      </c>
      <c r="J19" s="353">
        <v>3.8194444444444441E-2</v>
      </c>
      <c r="K19" s="1616"/>
      <c r="L19" s="610">
        <f>R17+J19</f>
        <v>0.64236111111111105</v>
      </c>
      <c r="M19" s="611">
        <f>L19+TIME(0,30,0)</f>
        <v>0.66319444444444442</v>
      </c>
      <c r="N19" s="1751" t="s">
        <v>372</v>
      </c>
      <c r="O19" s="1598"/>
      <c r="P19" s="1598"/>
      <c r="Q19" s="1599"/>
      <c r="R19" s="612">
        <v>0.85416666666666663</v>
      </c>
      <c r="S19" s="1616"/>
      <c r="T19" s="584" t="s">
        <v>228</v>
      </c>
      <c r="U19" s="602"/>
      <c r="V19" s="577" t="s">
        <v>373</v>
      </c>
      <c r="W19" s="601"/>
    </row>
    <row r="20" spans="1:23" ht="18.75" customHeight="1" x14ac:dyDescent="0.2">
      <c r="A20" s="1761" t="s">
        <v>374</v>
      </c>
      <c r="B20" s="1598"/>
      <c r="C20" s="1598"/>
      <c r="D20" s="1598"/>
      <c r="E20" s="1598"/>
      <c r="F20" s="1598"/>
      <c r="G20" s="1598"/>
      <c r="H20" s="1598"/>
      <c r="I20" s="1598"/>
      <c r="J20" s="1598"/>
      <c r="K20" s="1598"/>
      <c r="L20" s="1598"/>
      <c r="M20" s="1598"/>
      <c r="N20" s="1598"/>
      <c r="O20" s="1598"/>
      <c r="P20" s="1598"/>
      <c r="Q20" s="1598"/>
      <c r="R20" s="1598"/>
      <c r="S20" s="1598"/>
      <c r="T20" s="1598"/>
      <c r="U20" s="1598"/>
      <c r="V20" s="1599"/>
      <c r="W20" s="574"/>
    </row>
    <row r="21" spans="1:23" ht="45.75" customHeight="1" x14ac:dyDescent="0.2">
      <c r="A21" s="1756">
        <v>44724</v>
      </c>
      <c r="B21" s="325">
        <v>10</v>
      </c>
      <c r="C21" s="325" t="e">
        <v>#REF!</v>
      </c>
      <c r="D21" s="1758"/>
      <c r="E21" s="577" t="s">
        <v>1021</v>
      </c>
      <c r="F21" s="1765" t="s">
        <v>1021</v>
      </c>
      <c r="G21" s="1599"/>
      <c r="H21" s="1758"/>
      <c r="I21" s="595">
        <v>124</v>
      </c>
      <c r="J21" s="613">
        <v>5.9027777777777783E-2</v>
      </c>
      <c r="K21" s="1747"/>
      <c r="L21" s="590">
        <f>J21+R19</f>
        <v>0.91319444444444442</v>
      </c>
      <c r="M21" s="591">
        <f t="shared" ref="M21:M22" si="4">L21+TIME(1,0,0)</f>
        <v>0.95486111111111105</v>
      </c>
      <c r="N21" s="592" t="e">
        <v>#REF!</v>
      </c>
      <c r="O21" s="593" t="e">
        <f t="shared" ref="O21:P21" si="5">#REF!</f>
        <v>#REF!</v>
      </c>
      <c r="P21" s="593" t="e">
        <f t="shared" si="5"/>
        <v>#REF!</v>
      </c>
      <c r="Q21" s="592" t="e">
        <v>#REF!</v>
      </c>
      <c r="R21" s="612" t="e">
        <f>#REF!</f>
        <v>#REF!</v>
      </c>
      <c r="S21" s="1747"/>
      <c r="T21" s="584" t="s">
        <v>231</v>
      </c>
      <c r="U21" s="602" t="e">
        <v>#REF!</v>
      </c>
      <c r="V21" s="577" t="e">
        <v>#REF!</v>
      </c>
      <c r="W21" s="601"/>
    </row>
    <row r="22" spans="1:23" ht="39" customHeight="1" x14ac:dyDescent="0.2">
      <c r="A22" s="1619"/>
      <c r="B22" s="1621">
        <v>12</v>
      </c>
      <c r="C22" s="1621" t="e">
        <f>#REF!</f>
        <v>#REF!</v>
      </c>
      <c r="D22" s="1619"/>
      <c r="E22" s="1754" t="e">
        <f t="shared" ref="E22:F22" si="6">#REF!</f>
        <v>#REF!</v>
      </c>
      <c r="F22" s="1763" t="e">
        <f t="shared" si="6"/>
        <v>#REF!</v>
      </c>
      <c r="G22" s="1608"/>
      <c r="H22" s="1619"/>
      <c r="I22" s="1620">
        <v>48</v>
      </c>
      <c r="J22" s="1624">
        <v>3.4722222222222224E-2</v>
      </c>
      <c r="K22" s="1619"/>
      <c r="L22" s="1745" t="e">
        <f>J22+R21</f>
        <v>#REF!</v>
      </c>
      <c r="M22" s="1746" t="e">
        <f t="shared" si="4"/>
        <v>#REF!</v>
      </c>
      <c r="N22" s="1752" t="e">
        <v>#REF!</v>
      </c>
      <c r="O22" s="1753" t="e">
        <f>#REF!</f>
        <v>#REF!</v>
      </c>
      <c r="P22" s="1754" t="s">
        <v>375</v>
      </c>
      <c r="Q22" s="1754" t="s">
        <v>375</v>
      </c>
      <c r="R22" s="1755">
        <v>0.83333333333333337</v>
      </c>
      <c r="S22" s="1619"/>
      <c r="T22" s="584" t="s">
        <v>328</v>
      </c>
      <c r="U22" s="602" t="e">
        <v>#REF!</v>
      </c>
      <c r="V22" s="577" t="e">
        <v>#REF!</v>
      </c>
      <c r="W22" s="574"/>
    </row>
    <row r="23" spans="1:23" ht="34.5" customHeight="1" x14ac:dyDescent="0.2">
      <c r="A23" s="1619"/>
      <c r="B23" s="1619"/>
      <c r="C23" s="1619"/>
      <c r="D23" s="1619"/>
      <c r="E23" s="1616"/>
      <c r="F23" s="1766"/>
      <c r="G23" s="1767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584"/>
      <c r="U23" s="602"/>
      <c r="V23" s="577"/>
      <c r="W23" s="574"/>
    </row>
    <row r="24" spans="1:23" ht="48" customHeight="1" x14ac:dyDescent="0.2">
      <c r="A24" s="1616"/>
      <c r="B24" s="1616"/>
      <c r="C24" s="1616"/>
      <c r="D24" s="1616"/>
      <c r="E24" s="577" t="s">
        <v>376</v>
      </c>
      <c r="F24" s="1609"/>
      <c r="G24" s="159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584" t="s">
        <v>301</v>
      </c>
      <c r="U24" s="602" t="s">
        <v>377</v>
      </c>
      <c r="V24" s="577" t="s">
        <v>378</v>
      </c>
      <c r="W24" s="601"/>
    </row>
    <row r="25" spans="1:23" ht="30" customHeight="1" x14ac:dyDescent="0.2">
      <c r="A25" s="1761" t="s">
        <v>379</v>
      </c>
      <c r="B25" s="1598"/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9"/>
      <c r="W25" s="601"/>
    </row>
    <row r="26" spans="1:23" ht="30" customHeight="1" x14ac:dyDescent="0.2">
      <c r="A26" s="614"/>
      <c r="B26" s="615"/>
      <c r="C26" s="616"/>
      <c r="D26" s="617"/>
      <c r="E26" s="614"/>
      <c r="F26" s="618"/>
      <c r="G26" s="618"/>
      <c r="H26" s="619"/>
      <c r="I26" s="614"/>
      <c r="J26" s="614"/>
      <c r="K26" s="618"/>
      <c r="L26" s="618"/>
      <c r="M26" s="618"/>
      <c r="N26" s="618"/>
      <c r="O26" s="618"/>
      <c r="P26" s="618"/>
      <c r="Q26" s="618"/>
      <c r="R26" s="620"/>
      <c r="S26" s="619"/>
      <c r="T26" s="618"/>
      <c r="U26" s="614"/>
      <c r="V26" s="616"/>
      <c r="W26" s="601"/>
    </row>
    <row r="27" spans="1:23" ht="55.5" customHeight="1" x14ac:dyDescent="0.2">
      <c r="A27" s="1791" t="s">
        <v>380</v>
      </c>
      <c r="B27" s="1598"/>
      <c r="C27" s="1598"/>
      <c r="D27" s="1598"/>
      <c r="E27" s="1598"/>
      <c r="F27" s="1598"/>
      <c r="G27" s="1598"/>
      <c r="H27" s="1598"/>
      <c r="I27" s="1598"/>
      <c r="J27" s="1598"/>
      <c r="K27" s="1598"/>
      <c r="L27" s="1598"/>
      <c r="M27" s="1598"/>
      <c r="N27" s="1598"/>
      <c r="O27" s="1598"/>
      <c r="P27" s="1598"/>
      <c r="Q27" s="1598"/>
      <c r="R27" s="1598"/>
      <c r="S27" s="1598"/>
      <c r="T27" s="1598"/>
      <c r="U27" s="1598"/>
      <c r="V27" s="1599"/>
      <c r="W27" s="601"/>
    </row>
    <row r="28" spans="1:23" ht="24.75" customHeight="1" x14ac:dyDescent="0.2">
      <c r="A28" s="1771" t="s">
        <v>14</v>
      </c>
      <c r="B28" s="1771" t="s">
        <v>23</v>
      </c>
      <c r="C28" s="1771" t="s">
        <v>293</v>
      </c>
      <c r="D28" s="1758"/>
      <c r="E28" s="1779" t="s">
        <v>339</v>
      </c>
      <c r="F28" s="1607"/>
      <c r="G28" s="1608"/>
      <c r="H28" s="1758"/>
      <c r="I28" s="1771" t="s">
        <v>296</v>
      </c>
      <c r="J28" s="1771" t="s">
        <v>215</v>
      </c>
      <c r="K28" s="1758"/>
      <c r="L28" s="1774" t="s">
        <v>22</v>
      </c>
      <c r="M28" s="1598"/>
      <c r="N28" s="1598"/>
      <c r="O28" s="1599"/>
      <c r="P28" s="1774" t="s">
        <v>16</v>
      </c>
      <c r="Q28" s="1598"/>
      <c r="R28" s="1599"/>
      <c r="S28" s="1758"/>
      <c r="T28" s="1774" t="s">
        <v>301</v>
      </c>
      <c r="U28" s="1598"/>
      <c r="V28" s="1599"/>
      <c r="W28" s="601"/>
    </row>
    <row r="29" spans="1:23" ht="36" customHeight="1" x14ac:dyDescent="0.2">
      <c r="A29" s="1616"/>
      <c r="B29" s="1616"/>
      <c r="C29" s="1616"/>
      <c r="D29" s="1616"/>
      <c r="E29" s="1609"/>
      <c r="F29" s="1610"/>
      <c r="G29" s="1596"/>
      <c r="H29" s="1616"/>
      <c r="I29" s="1616"/>
      <c r="J29" s="1616"/>
      <c r="K29" s="1616"/>
      <c r="L29" s="575" t="s">
        <v>340</v>
      </c>
      <c r="M29" s="575" t="s">
        <v>298</v>
      </c>
      <c r="N29" s="575" t="s">
        <v>221</v>
      </c>
      <c r="O29" s="575" t="s">
        <v>222</v>
      </c>
      <c r="P29" s="575" t="s">
        <v>222</v>
      </c>
      <c r="Q29" s="575" t="s">
        <v>221</v>
      </c>
      <c r="R29" s="575" t="s">
        <v>340</v>
      </c>
      <c r="S29" s="1616"/>
      <c r="T29" s="621" t="s">
        <v>223</v>
      </c>
      <c r="U29" s="575" t="s">
        <v>7</v>
      </c>
      <c r="V29" s="621" t="s">
        <v>225</v>
      </c>
      <c r="W29" s="601"/>
    </row>
    <row r="30" spans="1:23" ht="57.75" customHeight="1" x14ac:dyDescent="0.2">
      <c r="A30" s="576">
        <v>44720</v>
      </c>
      <c r="B30" s="622" t="s">
        <v>53</v>
      </c>
      <c r="C30" s="622" t="e">
        <v>#REF!</v>
      </c>
      <c r="D30" s="623"/>
      <c r="E30" s="624" t="s">
        <v>1021</v>
      </c>
      <c r="F30" s="1792" t="s">
        <v>1021</v>
      </c>
      <c r="G30" s="1599"/>
      <c r="H30" s="623"/>
      <c r="I30" s="624">
        <v>0</v>
      </c>
      <c r="J30" s="624">
        <v>0</v>
      </c>
      <c r="K30" s="625"/>
      <c r="L30" s="626">
        <v>0.625</v>
      </c>
      <c r="M30" s="627">
        <v>0.66666666666666663</v>
      </c>
      <c r="N30" s="618"/>
      <c r="O30" s="618"/>
      <c r="P30" s="618"/>
      <c r="Q30" s="618"/>
      <c r="R30" s="628" t="s">
        <v>344</v>
      </c>
      <c r="S30" s="623"/>
      <c r="T30" s="624" t="s">
        <v>228</v>
      </c>
      <c r="U30" s="624" t="s">
        <v>381</v>
      </c>
      <c r="V30" s="624" t="s">
        <v>345</v>
      </c>
      <c r="W30" s="574"/>
    </row>
    <row r="31" spans="1:23" ht="16.5" customHeight="1" x14ac:dyDescent="0.2">
      <c r="A31" s="1780" t="s">
        <v>382</v>
      </c>
      <c r="B31" s="1598"/>
      <c r="C31" s="1598"/>
      <c r="D31" s="1598"/>
      <c r="E31" s="1598"/>
      <c r="F31" s="1598"/>
      <c r="G31" s="1598"/>
      <c r="H31" s="1598"/>
      <c r="I31" s="1598"/>
      <c r="J31" s="1598"/>
      <c r="K31" s="1598"/>
      <c r="L31" s="1598"/>
      <c r="M31" s="1598"/>
      <c r="N31" s="1598"/>
      <c r="O31" s="1598"/>
      <c r="P31" s="1598"/>
      <c r="Q31" s="1598"/>
      <c r="R31" s="1598"/>
      <c r="S31" s="1598"/>
      <c r="T31" s="1598"/>
      <c r="U31" s="1598"/>
      <c r="V31" s="1599"/>
      <c r="W31" s="574"/>
    </row>
    <row r="32" spans="1:23" ht="30" customHeight="1" x14ac:dyDescent="0.2">
      <c r="A32" s="1756">
        <v>44721</v>
      </c>
      <c r="B32" s="1793">
        <v>1</v>
      </c>
      <c r="C32" s="1790" t="e">
        <v>#REF!</v>
      </c>
      <c r="D32" s="1786"/>
      <c r="E32" s="1783" t="s">
        <v>1021</v>
      </c>
      <c r="F32" s="1784" t="s">
        <v>1021</v>
      </c>
      <c r="G32" s="1608"/>
      <c r="H32" s="1786"/>
      <c r="I32" s="624">
        <v>20</v>
      </c>
      <c r="J32" s="629">
        <v>1.7361111111111112E-2</v>
      </c>
      <c r="K32" s="1786"/>
      <c r="L32" s="630">
        <v>0.375</v>
      </c>
      <c r="M32" s="618">
        <v>0.41666666666666669</v>
      </c>
      <c r="N32" s="631"/>
      <c r="O32" s="631"/>
      <c r="P32" s="632">
        <f>'Horaire cyclistes'!F6</f>
        <v>20.5</v>
      </c>
      <c r="Q32" s="633" t="e">
        <v>#REF!</v>
      </c>
      <c r="R32" s="634"/>
      <c r="S32" s="1786"/>
      <c r="T32" s="629" t="s">
        <v>231</v>
      </c>
      <c r="U32" s="629" t="e">
        <f t="shared" ref="U32:V32" si="7">#REF!</f>
        <v>#REF!</v>
      </c>
      <c r="V32" s="624" t="e">
        <f t="shared" si="7"/>
        <v>#REF!</v>
      </c>
      <c r="W32" s="574"/>
    </row>
    <row r="33" spans="1:23" ht="25.5" customHeight="1" x14ac:dyDescent="0.2">
      <c r="A33" s="1619"/>
      <c r="B33" s="1616"/>
      <c r="C33" s="1616"/>
      <c r="D33" s="1619"/>
      <c r="E33" s="1616"/>
      <c r="F33" s="1609"/>
      <c r="G33" s="1596"/>
      <c r="H33" s="1619"/>
      <c r="I33" s="624"/>
      <c r="J33" s="624"/>
      <c r="K33" s="1619"/>
      <c r="L33" s="624"/>
      <c r="M33" s="624"/>
      <c r="N33" s="625"/>
      <c r="O33" s="625"/>
      <c r="P33" s="625"/>
      <c r="Q33" s="625"/>
      <c r="R33" s="635" t="s">
        <v>383</v>
      </c>
      <c r="S33" s="1619"/>
      <c r="T33" s="629" t="s">
        <v>328</v>
      </c>
      <c r="U33" s="629" t="e">
        <f t="shared" ref="U33:V33" si="8">#REF!</f>
        <v>#REF!</v>
      </c>
      <c r="V33" s="624" t="e">
        <f t="shared" si="8"/>
        <v>#REF!</v>
      </c>
      <c r="W33" s="574"/>
    </row>
    <row r="34" spans="1:23" ht="30" customHeight="1" x14ac:dyDescent="0.2">
      <c r="A34" s="1616"/>
      <c r="B34" s="636">
        <v>3</v>
      </c>
      <c r="C34" s="622" t="e">
        <v>#REF!</v>
      </c>
      <c r="D34" s="1616"/>
      <c r="E34" s="624" t="s">
        <v>1021</v>
      </c>
      <c r="F34" s="1792" t="s">
        <v>1021</v>
      </c>
      <c r="G34" s="1599"/>
      <c r="H34" s="1616"/>
      <c r="I34" s="624">
        <v>121</v>
      </c>
      <c r="J34" s="637">
        <v>5.2777777777777778E-2</v>
      </c>
      <c r="K34" s="1616"/>
      <c r="L34" s="635" t="s">
        <v>384</v>
      </c>
      <c r="M34" s="638" t="s">
        <v>385</v>
      </c>
      <c r="N34" s="625" t="e">
        <v>#REF!</v>
      </c>
      <c r="O34" s="639">
        <f>'Horaire cyclistes'!L7</f>
        <v>0.67291666666666661</v>
      </c>
      <c r="P34" s="639">
        <f>'Horaire cyclistes'!F8</f>
        <v>64.400000000000006</v>
      </c>
      <c r="Q34" s="625" t="e">
        <v>#REF!</v>
      </c>
      <c r="R34" s="626" t="e">
        <f>#REF!</f>
        <v>#REF!</v>
      </c>
      <c r="S34" s="1616"/>
      <c r="T34" s="624" t="s">
        <v>386</v>
      </c>
      <c r="U34" s="629" t="e">
        <f t="shared" ref="U34:V34" si="9">#REF!</f>
        <v>#REF!</v>
      </c>
      <c r="V34" s="624" t="e">
        <f t="shared" si="9"/>
        <v>#REF!</v>
      </c>
      <c r="W34" s="574"/>
    </row>
    <row r="35" spans="1:23" ht="18" customHeight="1" x14ac:dyDescent="0.2">
      <c r="A35" s="1761" t="s">
        <v>387</v>
      </c>
      <c r="B35" s="1598"/>
      <c r="C35" s="1598"/>
      <c r="D35" s="1598"/>
      <c r="E35" s="1598"/>
      <c r="F35" s="1598"/>
      <c r="G35" s="1598"/>
      <c r="H35" s="1598"/>
      <c r="I35" s="1598"/>
      <c r="J35" s="1598"/>
      <c r="K35" s="1598"/>
      <c r="L35" s="1598"/>
      <c r="M35" s="1598"/>
      <c r="N35" s="1598"/>
      <c r="O35" s="1598"/>
      <c r="P35" s="1598"/>
      <c r="Q35" s="1598"/>
      <c r="R35" s="1598"/>
      <c r="S35" s="1598"/>
      <c r="T35" s="1598"/>
      <c r="U35" s="1598"/>
      <c r="V35" s="1599"/>
      <c r="W35" s="574"/>
    </row>
    <row r="36" spans="1:23" ht="40.5" customHeight="1" x14ac:dyDescent="0.2">
      <c r="A36" s="1756">
        <v>44722</v>
      </c>
      <c r="B36" s="1790">
        <v>5</v>
      </c>
      <c r="C36" s="1790" t="e">
        <v>#REF!</v>
      </c>
      <c r="D36" s="1786"/>
      <c r="E36" s="1783" t="e">
        <f>#REF!</f>
        <v>#REF!</v>
      </c>
      <c r="F36" s="1785" t="e">
        <v>#REF!</v>
      </c>
      <c r="G36" s="1608"/>
      <c r="H36" s="1786"/>
      <c r="I36" s="1787">
        <v>131</v>
      </c>
      <c r="J36" s="1788">
        <v>6.6666666666666666E-2</v>
      </c>
      <c r="K36" s="1786"/>
      <c r="L36" s="1794" t="e">
        <f>R34+J36</f>
        <v>#REF!</v>
      </c>
      <c r="M36" s="1795" t="e">
        <f>L36+TIME(2,0,0)</f>
        <v>#REF!</v>
      </c>
      <c r="N36" s="1796" t="e">
        <v>#REF!</v>
      </c>
      <c r="O36" s="1797">
        <f>'Horaire cyclistes'!L10</f>
        <v>0</v>
      </c>
      <c r="P36" s="1797">
        <f>'Horaire cyclistes'!F11</f>
        <v>66.5</v>
      </c>
      <c r="Q36" s="1796" t="e">
        <v>#REF!</v>
      </c>
      <c r="R36" s="1798" t="e">
        <f>#REF!</f>
        <v>#REF!</v>
      </c>
      <c r="S36" s="1786"/>
      <c r="T36" s="640" t="s">
        <v>231</v>
      </c>
      <c r="U36" s="620" t="e">
        <v>#REF!</v>
      </c>
      <c r="V36" s="624" t="e">
        <v>#REF!</v>
      </c>
      <c r="W36" s="574"/>
    </row>
    <row r="37" spans="1:23" ht="43.5" customHeight="1" x14ac:dyDescent="0.2">
      <c r="A37" s="1619"/>
      <c r="B37" s="1616"/>
      <c r="C37" s="1616"/>
      <c r="D37" s="1619"/>
      <c r="E37" s="1616"/>
      <c r="F37" s="1609"/>
      <c r="G37" s="1596"/>
      <c r="H37" s="1619"/>
      <c r="I37" s="1616"/>
      <c r="J37" s="1616"/>
      <c r="K37" s="1619"/>
      <c r="L37" s="1616"/>
      <c r="M37" s="1616"/>
      <c r="N37" s="1616"/>
      <c r="O37" s="1616"/>
      <c r="P37" s="1616"/>
      <c r="Q37" s="1616"/>
      <c r="R37" s="1616"/>
      <c r="S37" s="1619"/>
      <c r="T37" s="629" t="s">
        <v>328</v>
      </c>
      <c r="U37" s="641" t="s">
        <v>388</v>
      </c>
      <c r="V37" s="624" t="s">
        <v>389</v>
      </c>
      <c r="W37" s="574"/>
    </row>
    <row r="38" spans="1:23" ht="43.5" customHeight="1" x14ac:dyDescent="0.2">
      <c r="A38" s="1616"/>
      <c r="B38" s="622">
        <v>7</v>
      </c>
      <c r="C38" s="622" t="e">
        <v>#REF!</v>
      </c>
      <c r="D38" s="1616"/>
      <c r="E38" s="624" t="e">
        <v>#REF!</v>
      </c>
      <c r="F38" s="1789" t="e">
        <f>#REF!</f>
        <v>#REF!</v>
      </c>
      <c r="G38" s="1599"/>
      <c r="H38" s="1616"/>
      <c r="I38" s="640">
        <v>131</v>
      </c>
      <c r="J38" s="640" t="s">
        <v>390</v>
      </c>
      <c r="K38" s="1616"/>
      <c r="L38" s="626">
        <v>0.70833333333333337</v>
      </c>
      <c r="M38" s="627">
        <v>0.79166666666666663</v>
      </c>
      <c r="N38" s="625" t="e">
        <v>#REF!</v>
      </c>
      <c r="O38" s="639">
        <f>'Horaire cyclistes'!L14</f>
        <v>1.0631944444444443</v>
      </c>
      <c r="P38" s="639">
        <f>'Horaire cyclistes'!F18</f>
        <v>85.3</v>
      </c>
      <c r="Q38" s="625" t="e">
        <v>#REF!</v>
      </c>
      <c r="R38" s="642" t="e">
        <f>#REF!</f>
        <v>#REF!</v>
      </c>
      <c r="S38" s="1616"/>
      <c r="T38" s="629" t="s">
        <v>228</v>
      </c>
      <c r="U38" s="620" t="e">
        <f t="shared" ref="U38:V38" si="10">#REF!</f>
        <v>#REF!</v>
      </c>
      <c r="V38" s="624" t="e">
        <f t="shared" si="10"/>
        <v>#REF!</v>
      </c>
      <c r="W38" s="574"/>
    </row>
    <row r="39" spans="1:23" ht="25.5" customHeight="1" x14ac:dyDescent="0.2">
      <c r="A39" s="1780" t="s">
        <v>391</v>
      </c>
      <c r="B39" s="1598"/>
      <c r="C39" s="1598"/>
      <c r="D39" s="1598"/>
      <c r="E39" s="1598"/>
      <c r="F39" s="1598"/>
      <c r="G39" s="1598"/>
      <c r="H39" s="1598"/>
      <c r="I39" s="1598"/>
      <c r="J39" s="1598"/>
      <c r="K39" s="1598"/>
      <c r="L39" s="1598"/>
      <c r="M39" s="1598"/>
      <c r="N39" s="1598"/>
      <c r="O39" s="1598"/>
      <c r="P39" s="1598"/>
      <c r="Q39" s="1598"/>
      <c r="R39" s="1598"/>
      <c r="S39" s="1598"/>
      <c r="T39" s="1598"/>
      <c r="U39" s="1598"/>
      <c r="V39" s="1599"/>
      <c r="W39" s="574"/>
    </row>
    <row r="40" spans="1:23" ht="60.75" customHeight="1" x14ac:dyDescent="0.2">
      <c r="A40" s="1756">
        <v>44723</v>
      </c>
      <c r="B40" s="636" t="s">
        <v>357</v>
      </c>
      <c r="C40" s="643" t="s">
        <v>392</v>
      </c>
      <c r="D40" s="1805"/>
      <c r="E40" s="624" t="s">
        <v>370</v>
      </c>
      <c r="F40" s="1789" t="s">
        <v>393</v>
      </c>
      <c r="G40" s="1599"/>
      <c r="H40" s="1786"/>
      <c r="I40" s="644">
        <v>3</v>
      </c>
      <c r="J40" s="645" t="s">
        <v>394</v>
      </c>
      <c r="K40" s="1786"/>
      <c r="L40" s="646">
        <v>0.1875</v>
      </c>
      <c r="M40" s="646" t="s">
        <v>375</v>
      </c>
      <c r="N40" s="1803" t="s">
        <v>395</v>
      </c>
      <c r="O40" s="1598"/>
      <c r="P40" s="1598"/>
      <c r="Q40" s="1599"/>
      <c r="R40" s="647">
        <v>0.25</v>
      </c>
      <c r="S40" s="1802"/>
      <c r="T40" s="629" t="s">
        <v>231</v>
      </c>
      <c r="U40" s="620" t="s">
        <v>396</v>
      </c>
      <c r="V40" s="624" t="s">
        <v>389</v>
      </c>
      <c r="W40" s="574"/>
    </row>
    <row r="41" spans="1:23" ht="40.5" customHeight="1" x14ac:dyDescent="0.2">
      <c r="A41" s="1619"/>
      <c r="B41" s="636" t="s">
        <v>361</v>
      </c>
      <c r="C41" s="643" t="s">
        <v>397</v>
      </c>
      <c r="D41" s="1619"/>
      <c r="E41" s="624" t="s">
        <v>398</v>
      </c>
      <c r="F41" s="1789" t="s">
        <v>399</v>
      </c>
      <c r="G41" s="1599"/>
      <c r="H41" s="1619"/>
      <c r="I41" s="644">
        <v>42</v>
      </c>
      <c r="J41" s="645">
        <v>4.1666666666666664E-2</v>
      </c>
      <c r="K41" s="1619"/>
      <c r="L41" s="646">
        <f>R40+J41</f>
        <v>0.29166666666666669</v>
      </c>
      <c r="M41" s="646" t="s">
        <v>375</v>
      </c>
      <c r="N41" s="1803" t="s">
        <v>400</v>
      </c>
      <c r="O41" s="1598"/>
      <c r="P41" s="1598"/>
      <c r="Q41" s="1599"/>
      <c r="R41" s="647">
        <v>0.33333333333333331</v>
      </c>
      <c r="S41" s="1619"/>
      <c r="T41" s="629"/>
      <c r="U41" s="620"/>
      <c r="V41" s="624"/>
      <c r="W41" s="574"/>
    </row>
    <row r="42" spans="1:23" ht="40.5" customHeight="1" x14ac:dyDescent="0.2">
      <c r="A42" s="1619"/>
      <c r="B42" s="636" t="s">
        <v>368</v>
      </c>
      <c r="C42" s="643" t="s">
        <v>401</v>
      </c>
      <c r="D42" s="1619"/>
      <c r="E42" s="624" t="s">
        <v>402</v>
      </c>
      <c r="F42" s="1789" t="s">
        <v>403</v>
      </c>
      <c r="G42" s="1599"/>
      <c r="H42" s="1619"/>
      <c r="I42" s="644"/>
      <c r="J42" s="645" t="s">
        <v>404</v>
      </c>
      <c r="K42" s="1619"/>
      <c r="L42" s="646" t="s">
        <v>405</v>
      </c>
      <c r="M42" s="646" t="s">
        <v>375</v>
      </c>
      <c r="N42" s="1803" t="s">
        <v>406</v>
      </c>
      <c r="O42" s="1598"/>
      <c r="P42" s="1598"/>
      <c r="Q42" s="1599"/>
      <c r="R42" s="629">
        <v>0.39583333333333331</v>
      </c>
      <c r="S42" s="1619"/>
      <c r="T42" s="629"/>
      <c r="U42" s="620"/>
      <c r="V42" s="624"/>
      <c r="W42" s="574"/>
    </row>
    <row r="43" spans="1:23" ht="40.5" customHeight="1" x14ac:dyDescent="0.2">
      <c r="A43" s="1619"/>
      <c r="B43" s="636" t="s">
        <v>368</v>
      </c>
      <c r="C43" s="643" t="s">
        <v>407</v>
      </c>
      <c r="D43" s="1619"/>
      <c r="E43" s="624" t="s">
        <v>408</v>
      </c>
      <c r="F43" s="1789" t="s">
        <v>409</v>
      </c>
      <c r="G43" s="1599"/>
      <c r="H43" s="1619"/>
      <c r="I43" s="644">
        <v>23</v>
      </c>
      <c r="J43" s="645">
        <v>3.125E-2</v>
      </c>
      <c r="K43" s="1619"/>
      <c r="L43" s="646">
        <f>R42+J43</f>
        <v>0.42708333333333331</v>
      </c>
      <c r="M43" s="646">
        <v>0.47916666666666669</v>
      </c>
      <c r="N43" s="1803" t="s">
        <v>410</v>
      </c>
      <c r="O43" s="1598"/>
      <c r="P43" s="1598"/>
      <c r="Q43" s="1599"/>
      <c r="R43" s="625">
        <v>0.66666666666666663</v>
      </c>
      <c r="S43" s="1619"/>
      <c r="T43" s="629" t="s">
        <v>328</v>
      </c>
      <c r="U43" s="620"/>
      <c r="V43" s="624" t="s">
        <v>411</v>
      </c>
      <c r="W43" s="574"/>
    </row>
    <row r="44" spans="1:23" ht="45.75" customHeight="1" x14ac:dyDescent="0.2">
      <c r="A44" s="1619"/>
      <c r="B44" s="636" t="s">
        <v>412</v>
      </c>
      <c r="C44" s="622" t="s">
        <v>413</v>
      </c>
      <c r="D44" s="1619"/>
      <c r="E44" s="624" t="s">
        <v>1021</v>
      </c>
      <c r="F44" s="1792" t="s">
        <v>1021</v>
      </c>
      <c r="G44" s="1599"/>
      <c r="H44" s="1619"/>
      <c r="I44" s="644">
        <v>35</v>
      </c>
      <c r="J44" s="645">
        <v>2.0833333333333332E-2</v>
      </c>
      <c r="K44" s="1619"/>
      <c r="L44" s="646">
        <v>0.6875</v>
      </c>
      <c r="M44" s="646">
        <f t="shared" ref="M44:M45" si="11">L44+TIME(1,0,0)</f>
        <v>0.72916666666666663</v>
      </c>
      <c r="N44" s="648"/>
      <c r="O44" s="648"/>
      <c r="P44" s="639" t="e">
        <f>#REF!</f>
        <v>#REF!</v>
      </c>
      <c r="Q44" s="625" t="s">
        <v>1021</v>
      </c>
      <c r="R44" s="642" t="e">
        <f t="shared" ref="R44:R45" si="12">#REF!</f>
        <v>#REF!</v>
      </c>
      <c r="S44" s="1619"/>
      <c r="T44" s="629"/>
      <c r="U44" s="620"/>
      <c r="V44" s="624"/>
      <c r="W44" s="574"/>
    </row>
    <row r="45" spans="1:23" ht="39.75" customHeight="1" x14ac:dyDescent="0.2">
      <c r="A45" s="1616"/>
      <c r="B45" s="636">
        <v>9</v>
      </c>
      <c r="C45" s="622" t="e">
        <v>#REF!</v>
      </c>
      <c r="D45" s="1616"/>
      <c r="E45" s="624" t="s">
        <v>1021</v>
      </c>
      <c r="F45" s="1792" t="s">
        <v>1021</v>
      </c>
      <c r="G45" s="1599"/>
      <c r="H45" s="1616"/>
      <c r="I45" s="640">
        <v>69</v>
      </c>
      <c r="J45" s="647">
        <v>3.4722222222222224E-2</v>
      </c>
      <c r="K45" s="1616"/>
      <c r="L45" s="626" t="e">
        <f>#REF!</f>
        <v>#REF!</v>
      </c>
      <c r="M45" s="627" t="e">
        <f t="shared" si="11"/>
        <v>#REF!</v>
      </c>
      <c r="N45" s="625" t="e">
        <v>#REF!</v>
      </c>
      <c r="O45" s="639" t="e">
        <f t="shared" ref="O45:P45" si="13">#REF!</f>
        <v>#REF!</v>
      </c>
      <c r="P45" s="639" t="e">
        <f t="shared" si="13"/>
        <v>#REF!</v>
      </c>
      <c r="Q45" s="625" t="s">
        <v>1021</v>
      </c>
      <c r="R45" s="642" t="e">
        <f t="shared" si="12"/>
        <v>#REF!</v>
      </c>
      <c r="S45" s="1616"/>
      <c r="T45" s="629" t="s">
        <v>228</v>
      </c>
      <c r="U45" s="620" t="e">
        <f t="shared" ref="U45:V45" si="14">#REF!</f>
        <v>#REF!</v>
      </c>
      <c r="V45" s="624" t="e">
        <f t="shared" si="14"/>
        <v>#REF!</v>
      </c>
      <c r="W45" s="574"/>
    </row>
    <row r="46" spans="1:23" ht="25.5" customHeight="1" x14ac:dyDescent="0.2">
      <c r="A46" s="1780" t="s">
        <v>414</v>
      </c>
      <c r="B46" s="1598"/>
      <c r="C46" s="1598"/>
      <c r="D46" s="1598"/>
      <c r="E46" s="1598"/>
      <c r="F46" s="1598"/>
      <c r="G46" s="1598"/>
      <c r="H46" s="1598"/>
      <c r="I46" s="1598"/>
      <c r="J46" s="1598"/>
      <c r="K46" s="1598"/>
      <c r="L46" s="1598"/>
      <c r="M46" s="1598"/>
      <c r="N46" s="1598"/>
      <c r="O46" s="1598"/>
      <c r="P46" s="1598"/>
      <c r="Q46" s="1598"/>
      <c r="R46" s="1598"/>
      <c r="S46" s="1598"/>
      <c r="T46" s="1598"/>
      <c r="U46" s="1598"/>
      <c r="V46" s="1599"/>
      <c r="W46" s="574"/>
    </row>
    <row r="47" spans="1:23" ht="39.75" customHeight="1" x14ac:dyDescent="0.2">
      <c r="A47" s="1756">
        <v>44724</v>
      </c>
      <c r="B47" s="1790">
        <v>11</v>
      </c>
      <c r="C47" s="1790" t="e">
        <v>#REF!</v>
      </c>
      <c r="D47" s="1804"/>
      <c r="E47" s="1783" t="s">
        <v>1021</v>
      </c>
      <c r="F47" s="1785" t="s">
        <v>1021</v>
      </c>
      <c r="G47" s="1608"/>
      <c r="H47" s="1799"/>
      <c r="I47" s="1800">
        <v>28</v>
      </c>
      <c r="J47" s="1801">
        <v>2.7777777777777776E-2</v>
      </c>
      <c r="K47" s="1799"/>
      <c r="L47" s="1794" t="e">
        <f>R45+J47</f>
        <v>#REF!</v>
      </c>
      <c r="M47" s="1795">
        <v>0.375</v>
      </c>
      <c r="N47" s="1796" t="e">
        <v>#REF!</v>
      </c>
      <c r="O47" s="1797" t="e">
        <f t="shared" ref="O47:P47" si="15">#REF!</f>
        <v>#REF!</v>
      </c>
      <c r="P47" s="1797" t="e">
        <f t="shared" si="15"/>
        <v>#REF!</v>
      </c>
      <c r="Q47" s="1796" t="e">
        <v>#REF!</v>
      </c>
      <c r="R47" s="1798" t="e">
        <f>#REF!</f>
        <v>#REF!</v>
      </c>
      <c r="S47" s="1799"/>
      <c r="T47" s="629" t="s">
        <v>231</v>
      </c>
      <c r="U47" s="620"/>
      <c r="V47" s="624" t="s">
        <v>415</v>
      </c>
      <c r="W47" s="574"/>
    </row>
    <row r="48" spans="1:23" ht="39.75" customHeight="1" x14ac:dyDescent="0.2">
      <c r="A48" s="1616"/>
      <c r="B48" s="1616"/>
      <c r="C48" s="1616"/>
      <c r="D48" s="1616"/>
      <c r="E48" s="1616"/>
      <c r="F48" s="1609"/>
      <c r="G48" s="1596"/>
      <c r="H48" s="1616"/>
      <c r="I48" s="1616"/>
      <c r="J48" s="1616"/>
      <c r="K48" s="1616"/>
      <c r="L48" s="1616"/>
      <c r="M48" s="1616"/>
      <c r="N48" s="1616"/>
      <c r="O48" s="1616"/>
      <c r="P48" s="1616"/>
      <c r="Q48" s="1616"/>
      <c r="R48" s="1616"/>
      <c r="S48" s="1616"/>
      <c r="T48" s="629" t="s">
        <v>416</v>
      </c>
      <c r="U48" s="620" t="e">
        <f t="shared" ref="U48:V48" si="16">#REF!</f>
        <v>#REF!</v>
      </c>
      <c r="V48" s="624" t="e">
        <f t="shared" si="16"/>
        <v>#REF!</v>
      </c>
      <c r="W48" s="574"/>
    </row>
    <row r="49" spans="1:23" ht="39.75" customHeight="1" x14ac:dyDescent="0.2">
      <c r="A49" s="1780" t="s">
        <v>417</v>
      </c>
      <c r="B49" s="1598"/>
      <c r="C49" s="1598"/>
      <c r="D49" s="1598"/>
      <c r="E49" s="1598"/>
      <c r="F49" s="1598"/>
      <c r="G49" s="1598"/>
      <c r="H49" s="1598"/>
      <c r="I49" s="1598"/>
      <c r="J49" s="1598"/>
      <c r="K49" s="1598"/>
      <c r="L49" s="1598"/>
      <c r="M49" s="1598"/>
      <c r="N49" s="1598"/>
      <c r="O49" s="1598"/>
      <c r="P49" s="1598"/>
      <c r="Q49" s="1598"/>
      <c r="R49" s="1598"/>
      <c r="S49" s="1598"/>
      <c r="T49" s="1598"/>
      <c r="U49" s="1598"/>
      <c r="V49" s="1599"/>
      <c r="W49" s="574"/>
    </row>
    <row r="50" spans="1:23" ht="13.5" customHeight="1" x14ac:dyDescent="0.2">
      <c r="A50" s="574"/>
      <c r="B50" s="574"/>
      <c r="C50" s="649"/>
      <c r="D50" s="574"/>
      <c r="E50" s="650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640"/>
      <c r="S50" s="574"/>
      <c r="T50" s="614"/>
      <c r="U50" s="614"/>
      <c r="V50" s="616"/>
      <c r="W50" s="574"/>
    </row>
    <row r="51" spans="1:23" ht="15.75" customHeight="1" x14ac:dyDescent="0.2"/>
    <row r="52" spans="1:23" ht="15.75" customHeight="1" x14ac:dyDescent="0.2"/>
    <row r="53" spans="1:23" ht="15.75" customHeight="1" x14ac:dyDescent="0.2"/>
    <row r="54" spans="1:23" ht="15.75" customHeight="1" x14ac:dyDescent="0.2"/>
    <row r="55" spans="1:23" ht="15.75" customHeight="1" x14ac:dyDescent="0.2"/>
    <row r="56" spans="1:23" ht="15.75" customHeight="1" x14ac:dyDescent="0.2"/>
    <row r="57" spans="1:23" ht="15.75" customHeight="1" x14ac:dyDescent="0.2"/>
    <row r="58" spans="1:23" ht="15.75" customHeight="1" x14ac:dyDescent="0.2"/>
    <row r="59" spans="1:23" ht="15.75" customHeight="1" x14ac:dyDescent="0.2"/>
    <row r="60" spans="1:23" ht="15.75" customHeight="1" x14ac:dyDescent="0.2"/>
    <row r="61" spans="1:23" ht="15.75" customHeight="1" x14ac:dyDescent="0.2"/>
    <row r="62" spans="1:23" ht="15.75" customHeight="1" x14ac:dyDescent="0.2"/>
    <row r="63" spans="1:23" ht="15.75" customHeight="1" x14ac:dyDescent="0.2"/>
    <row r="64" spans="1:2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9">
    <mergeCell ref="A49:V49"/>
    <mergeCell ref="A39:V39"/>
    <mergeCell ref="L36:L37"/>
    <mergeCell ref="M36:M37"/>
    <mergeCell ref="N36:N37"/>
    <mergeCell ref="O36:O37"/>
    <mergeCell ref="P36:P37"/>
    <mergeCell ref="Q36:Q37"/>
    <mergeCell ref="R36:R37"/>
    <mergeCell ref="K40:K45"/>
    <mergeCell ref="F41:G41"/>
    <mergeCell ref="F42:G42"/>
    <mergeCell ref="F43:G43"/>
    <mergeCell ref="A40:A45"/>
    <mergeCell ref="A47:A48"/>
    <mergeCell ref="B47:B48"/>
    <mergeCell ref="C47:C48"/>
    <mergeCell ref="D47:D48"/>
    <mergeCell ref="E47:E48"/>
    <mergeCell ref="D40:D45"/>
    <mergeCell ref="K28:K29"/>
    <mergeCell ref="L28:O28"/>
    <mergeCell ref="P28:R28"/>
    <mergeCell ref="S28:S29"/>
    <mergeCell ref="S32:S34"/>
    <mergeCell ref="E28:G29"/>
    <mergeCell ref="A31:V31"/>
    <mergeCell ref="A28:A29"/>
    <mergeCell ref="B28:B29"/>
    <mergeCell ref="C28:C29"/>
    <mergeCell ref="D28:D29"/>
    <mergeCell ref="H28:H29"/>
    <mergeCell ref="T28:V28"/>
    <mergeCell ref="H32:H34"/>
    <mergeCell ref="K32:K34"/>
    <mergeCell ref="A35:V35"/>
    <mergeCell ref="L47:L48"/>
    <mergeCell ref="M47:M48"/>
    <mergeCell ref="N47:N48"/>
    <mergeCell ref="O47:O48"/>
    <mergeCell ref="P47:P48"/>
    <mergeCell ref="Q47:Q48"/>
    <mergeCell ref="R47:R48"/>
    <mergeCell ref="S47:S48"/>
    <mergeCell ref="F44:G44"/>
    <mergeCell ref="F45:G45"/>
    <mergeCell ref="F47:G48"/>
    <mergeCell ref="H47:H48"/>
    <mergeCell ref="I47:I48"/>
    <mergeCell ref="J47:J48"/>
    <mergeCell ref="K47:K48"/>
    <mergeCell ref="S40:S45"/>
    <mergeCell ref="N40:Q40"/>
    <mergeCell ref="N41:Q41"/>
    <mergeCell ref="N42:Q42"/>
    <mergeCell ref="N43:Q43"/>
    <mergeCell ref="A46:V46"/>
    <mergeCell ref="F40:G40"/>
    <mergeCell ref="H40:H45"/>
    <mergeCell ref="A25:V25"/>
    <mergeCell ref="E32:E33"/>
    <mergeCell ref="F32:G33"/>
    <mergeCell ref="F36:G37"/>
    <mergeCell ref="H36:H38"/>
    <mergeCell ref="I36:I37"/>
    <mergeCell ref="J36:J37"/>
    <mergeCell ref="K36:K38"/>
    <mergeCell ref="F38:G38"/>
    <mergeCell ref="A32:A34"/>
    <mergeCell ref="A36:A38"/>
    <mergeCell ref="B36:B37"/>
    <mergeCell ref="C36:C37"/>
    <mergeCell ref="D36:D38"/>
    <mergeCell ref="E36:E37"/>
    <mergeCell ref="S36:S38"/>
    <mergeCell ref="A27:V27"/>
    <mergeCell ref="I28:I29"/>
    <mergeCell ref="J28:J29"/>
    <mergeCell ref="F30:G30"/>
    <mergeCell ref="B32:B33"/>
    <mergeCell ref="C32:C33"/>
    <mergeCell ref="D32:D34"/>
    <mergeCell ref="F34:G34"/>
    <mergeCell ref="A1:V1"/>
    <mergeCell ref="A2:V2"/>
    <mergeCell ref="A3:A4"/>
    <mergeCell ref="B3:B4"/>
    <mergeCell ref="C3:C4"/>
    <mergeCell ref="D3:D4"/>
    <mergeCell ref="E3:G4"/>
    <mergeCell ref="A6:V6"/>
    <mergeCell ref="F9:G9"/>
    <mergeCell ref="H7:H10"/>
    <mergeCell ref="I7:I8"/>
    <mergeCell ref="J7:J8"/>
    <mergeCell ref="K7:K10"/>
    <mergeCell ref="L7:L8"/>
    <mergeCell ref="M7:M8"/>
    <mergeCell ref="N7:O8"/>
    <mergeCell ref="P7:P8"/>
    <mergeCell ref="Q7:Q8"/>
    <mergeCell ref="R7:R8"/>
    <mergeCell ref="S7:S10"/>
    <mergeCell ref="J3:J4"/>
    <mergeCell ref="K3:K4"/>
    <mergeCell ref="L5:M5"/>
    <mergeCell ref="L3:O3"/>
    <mergeCell ref="P3:R3"/>
    <mergeCell ref="S3:S4"/>
    <mergeCell ref="T3:V3"/>
    <mergeCell ref="A11:V11"/>
    <mergeCell ref="L13:L14"/>
    <mergeCell ref="M13:M14"/>
    <mergeCell ref="N13:N14"/>
    <mergeCell ref="O13:O14"/>
    <mergeCell ref="H3:H4"/>
    <mergeCell ref="I3:I4"/>
    <mergeCell ref="A7:A10"/>
    <mergeCell ref="B7:B8"/>
    <mergeCell ref="C7:C8"/>
    <mergeCell ref="D7:D10"/>
    <mergeCell ref="K12:K14"/>
    <mergeCell ref="J13:J14"/>
    <mergeCell ref="H13:H14"/>
    <mergeCell ref="I13:I14"/>
    <mergeCell ref="H16:H19"/>
    <mergeCell ref="I17:I18"/>
    <mergeCell ref="J17:J18"/>
    <mergeCell ref="F10:G10"/>
    <mergeCell ref="F5:G5"/>
    <mergeCell ref="F12:G12"/>
    <mergeCell ref="A12:A14"/>
    <mergeCell ref="B13:B14"/>
    <mergeCell ref="A16:A19"/>
    <mergeCell ref="B17:B18"/>
    <mergeCell ref="E7:E8"/>
    <mergeCell ref="F7:G8"/>
    <mergeCell ref="A15:V15"/>
    <mergeCell ref="K16:K19"/>
    <mergeCell ref="A21:A24"/>
    <mergeCell ref="B22:B24"/>
    <mergeCell ref="C13:C14"/>
    <mergeCell ref="D13:D14"/>
    <mergeCell ref="D16:D19"/>
    <mergeCell ref="C17:C18"/>
    <mergeCell ref="D21:D24"/>
    <mergeCell ref="C22:C24"/>
    <mergeCell ref="A20:V20"/>
    <mergeCell ref="P13:P14"/>
    <mergeCell ref="Q13:Q14"/>
    <mergeCell ref="R13:R14"/>
    <mergeCell ref="E17:E18"/>
    <mergeCell ref="E22:E23"/>
    <mergeCell ref="E13:E14"/>
    <mergeCell ref="F13:G14"/>
    <mergeCell ref="F16:G16"/>
    <mergeCell ref="F17:G18"/>
    <mergeCell ref="F19:G19"/>
    <mergeCell ref="F21:G21"/>
    <mergeCell ref="H21:H24"/>
    <mergeCell ref="F22:G24"/>
    <mergeCell ref="K21:K24"/>
    <mergeCell ref="I22:I24"/>
    <mergeCell ref="J22:J24"/>
    <mergeCell ref="L22:L24"/>
    <mergeCell ref="M22:M24"/>
    <mergeCell ref="S12:S14"/>
    <mergeCell ref="S16:S19"/>
    <mergeCell ref="S21:S24"/>
    <mergeCell ref="N17:Q18"/>
    <mergeCell ref="R17:R18"/>
    <mergeCell ref="N19:Q19"/>
    <mergeCell ref="N22:N24"/>
    <mergeCell ref="O22:O24"/>
    <mergeCell ref="P22:P24"/>
    <mergeCell ref="Q22:Q24"/>
    <mergeCell ref="R22:R24"/>
    <mergeCell ref="L17:L18"/>
    <mergeCell ref="M17:M18"/>
  </mergeCells>
  <pageMargins left="0.75000000000000011" right="0.75000000000000011" top="1" bottom="1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Z1000"/>
  <sheetViews>
    <sheetView workbookViewId="0"/>
  </sheetViews>
  <sheetFormatPr baseColWidth="10" defaultColWidth="14.5" defaultRowHeight="15" customHeight="1" x14ac:dyDescent="0.2"/>
  <cols>
    <col min="1" max="1" width="5.1640625" customWidth="1"/>
    <col min="2" max="2" width="29" customWidth="1"/>
    <col min="3" max="3" width="1.1640625" customWidth="1"/>
    <col min="4" max="4" width="33.83203125" customWidth="1"/>
    <col min="5" max="5" width="6.6640625" customWidth="1"/>
    <col min="6" max="6" width="13.1640625" customWidth="1"/>
    <col min="7" max="7" width="1.33203125" customWidth="1"/>
    <col min="8" max="8" width="8" customWidth="1"/>
    <col min="9" max="9" width="8.1640625" customWidth="1"/>
    <col min="10" max="10" width="1.33203125" customWidth="1"/>
    <col min="11" max="11" width="8.83203125" customWidth="1"/>
    <col min="12" max="12" width="7.6640625" customWidth="1"/>
    <col min="13" max="13" width="11" customWidth="1"/>
    <col min="14" max="14" width="12.33203125" customWidth="1"/>
    <col min="15" max="15" width="31.6640625" customWidth="1"/>
    <col min="16" max="16" width="1.33203125" customWidth="1"/>
    <col min="17" max="17" width="10.83203125" customWidth="1"/>
    <col min="18" max="18" width="12.1640625" customWidth="1"/>
    <col min="19" max="19" width="20" customWidth="1"/>
    <col min="20" max="26" width="10.83203125" customWidth="1"/>
  </cols>
  <sheetData>
    <row r="1" spans="1:26" ht="36" customHeight="1" x14ac:dyDescent="0.2">
      <c r="A1" s="1840" t="s">
        <v>418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  <c r="P1" s="1573"/>
      <c r="Q1" s="1573"/>
      <c r="R1" s="1573"/>
      <c r="S1" s="1574"/>
      <c r="T1" s="194"/>
      <c r="U1" s="194"/>
      <c r="V1" s="194"/>
      <c r="W1" s="194"/>
      <c r="X1" s="194"/>
      <c r="Y1" s="194"/>
      <c r="Z1" s="194"/>
    </row>
    <row r="2" spans="1:26" ht="30.75" customHeight="1" x14ac:dyDescent="0.2">
      <c r="A2" s="651" t="s">
        <v>14</v>
      </c>
      <c r="B2" s="652" t="s">
        <v>293</v>
      </c>
      <c r="C2" s="1841"/>
      <c r="D2" s="653" t="s">
        <v>294</v>
      </c>
      <c r="E2" s="1842" t="s">
        <v>295</v>
      </c>
      <c r="F2" s="1673"/>
      <c r="G2" s="1841"/>
      <c r="H2" s="653" t="s">
        <v>296</v>
      </c>
      <c r="I2" s="654" t="s">
        <v>215</v>
      </c>
      <c r="J2" s="1843"/>
      <c r="K2" s="654" t="s">
        <v>297</v>
      </c>
      <c r="L2" s="654" t="s">
        <v>298</v>
      </c>
      <c r="M2" s="654" t="s">
        <v>299</v>
      </c>
      <c r="N2" s="654" t="s">
        <v>300</v>
      </c>
      <c r="O2" s="653" t="s">
        <v>226</v>
      </c>
      <c r="P2" s="1841"/>
      <c r="Q2" s="653" t="s">
        <v>301</v>
      </c>
      <c r="R2" s="653" t="s">
        <v>7</v>
      </c>
      <c r="S2" s="655" t="s">
        <v>302</v>
      </c>
      <c r="T2" s="460"/>
      <c r="U2" s="460"/>
      <c r="V2" s="460"/>
      <c r="W2" s="460"/>
      <c r="X2" s="460"/>
      <c r="Y2" s="460"/>
      <c r="Z2" s="460"/>
    </row>
    <row r="3" spans="1:26" ht="25.5" customHeight="1" x14ac:dyDescent="0.2">
      <c r="A3" s="1809">
        <v>44721</v>
      </c>
      <c r="B3" s="1836" t="e">
        <v>#REF!</v>
      </c>
      <c r="C3" s="1619"/>
      <c r="D3" s="1821" t="s">
        <v>229</v>
      </c>
      <c r="E3" s="1831" t="s">
        <v>304</v>
      </c>
      <c r="F3" s="1608"/>
      <c r="G3" s="1619"/>
      <c r="H3" s="1832"/>
      <c r="I3" s="1833"/>
      <c r="J3" s="1619"/>
      <c r="K3" s="1833"/>
      <c r="L3" s="1837">
        <v>0.27083333333333331</v>
      </c>
      <c r="M3" s="1835">
        <v>0.52083333333333337</v>
      </c>
      <c r="N3" s="1838" t="e">
        <v>#REF!</v>
      </c>
      <c r="O3" s="1839" t="s">
        <v>419</v>
      </c>
      <c r="P3" s="1619"/>
      <c r="Q3" s="657" t="s">
        <v>231</v>
      </c>
      <c r="R3" s="657" t="s">
        <v>420</v>
      </c>
      <c r="S3" s="658" t="s">
        <v>421</v>
      </c>
      <c r="T3" s="460"/>
      <c r="U3" s="460"/>
      <c r="V3" s="460"/>
      <c r="W3" s="460"/>
      <c r="X3" s="460"/>
      <c r="Y3" s="460"/>
      <c r="Z3" s="460"/>
    </row>
    <row r="4" spans="1:26" ht="25.5" customHeight="1" x14ac:dyDescent="0.2">
      <c r="A4" s="1704"/>
      <c r="B4" s="1683"/>
      <c r="C4" s="1619"/>
      <c r="D4" s="1616"/>
      <c r="E4" s="1609"/>
      <c r="F4" s="1596"/>
      <c r="G4" s="1619"/>
      <c r="H4" s="1616"/>
      <c r="I4" s="1616"/>
      <c r="J4" s="1619"/>
      <c r="K4" s="1616"/>
      <c r="L4" s="1616"/>
      <c r="M4" s="1616"/>
      <c r="N4" s="1616"/>
      <c r="O4" s="1616"/>
      <c r="P4" s="1619"/>
      <c r="Q4" s="659" t="s">
        <v>328</v>
      </c>
      <c r="R4" s="659"/>
      <c r="S4" s="660"/>
      <c r="T4" s="194"/>
      <c r="U4" s="194"/>
      <c r="V4" s="194"/>
      <c r="W4" s="194"/>
      <c r="X4" s="194"/>
      <c r="Y4" s="194"/>
      <c r="Z4" s="194"/>
    </row>
    <row r="5" spans="1:26" ht="33" customHeight="1" x14ac:dyDescent="0.2">
      <c r="A5" s="1704"/>
      <c r="B5" s="661" t="s">
        <v>1021</v>
      </c>
      <c r="C5" s="1619"/>
      <c r="D5" s="657" t="s">
        <v>1021</v>
      </c>
      <c r="E5" s="1845" t="s">
        <v>1021</v>
      </c>
      <c r="F5" s="1599"/>
      <c r="G5" s="1619"/>
      <c r="H5" s="662">
        <v>129</v>
      </c>
      <c r="I5" s="663">
        <v>5.9027777777777783E-2</v>
      </c>
      <c r="J5" s="1619"/>
      <c r="K5" s="663" t="e">
        <f>N3+I5</f>
        <v>#REF!</v>
      </c>
      <c r="L5" s="664">
        <v>0.6875</v>
      </c>
      <c r="M5" s="663" t="e">
        <f t="shared" ref="M5:M6" si="0">N5-TIME(0,20,0)</f>
        <v>#VALUE!</v>
      </c>
      <c r="N5" s="665" t="s">
        <v>1021</v>
      </c>
      <c r="O5" s="666" t="s">
        <v>313</v>
      </c>
      <c r="P5" s="1619"/>
      <c r="Q5" s="659" t="s">
        <v>228</v>
      </c>
      <c r="R5" s="659"/>
      <c r="S5" s="667"/>
      <c r="T5" s="194"/>
      <c r="U5" s="194"/>
      <c r="V5" s="194"/>
      <c r="W5" s="194"/>
      <c r="X5" s="194"/>
      <c r="Y5" s="194"/>
      <c r="Z5" s="194"/>
    </row>
    <row r="6" spans="1:26" ht="33" customHeight="1" x14ac:dyDescent="0.2">
      <c r="A6" s="1705"/>
      <c r="B6" s="668" t="s">
        <v>1021</v>
      </c>
      <c r="C6" s="1637"/>
      <c r="D6" s="669" t="s">
        <v>1021</v>
      </c>
      <c r="E6" s="1830" t="s">
        <v>1021</v>
      </c>
      <c r="F6" s="1665"/>
      <c r="G6" s="1637"/>
      <c r="H6" s="670" t="e">
        <v>#REF!</v>
      </c>
      <c r="I6" s="671" t="e">
        <v>#REF!</v>
      </c>
      <c r="J6" s="1637"/>
      <c r="K6" s="671" t="e">
        <f>N5+I6</f>
        <v>#VALUE!</v>
      </c>
      <c r="L6" s="672">
        <v>0.875</v>
      </c>
      <c r="M6" s="671" t="e">
        <f t="shared" si="0"/>
        <v>#VALUE!</v>
      </c>
      <c r="N6" s="672" t="s">
        <v>1021</v>
      </c>
      <c r="O6" s="673" t="s">
        <v>313</v>
      </c>
      <c r="P6" s="1637"/>
      <c r="Q6" s="673"/>
      <c r="R6" s="673"/>
      <c r="S6" s="674"/>
      <c r="T6" s="194"/>
      <c r="U6" s="194"/>
      <c r="V6" s="194"/>
      <c r="W6" s="194"/>
      <c r="X6" s="194"/>
      <c r="Y6" s="194"/>
      <c r="Z6" s="194"/>
    </row>
    <row r="7" spans="1:26" ht="34.5" customHeight="1" x14ac:dyDescent="0.2">
      <c r="A7" s="1808" t="s">
        <v>422</v>
      </c>
      <c r="B7" s="1573"/>
      <c r="C7" s="1573"/>
      <c r="D7" s="1573"/>
      <c r="E7" s="1573"/>
      <c r="F7" s="1573"/>
      <c r="G7" s="1573"/>
      <c r="H7" s="1573"/>
      <c r="I7" s="1573"/>
      <c r="J7" s="1573"/>
      <c r="K7" s="1573"/>
      <c r="L7" s="1573"/>
      <c r="M7" s="1573"/>
      <c r="N7" s="1573"/>
      <c r="O7" s="1573"/>
      <c r="P7" s="1573"/>
      <c r="Q7" s="1573"/>
      <c r="R7" s="1573"/>
      <c r="S7" s="1574"/>
      <c r="T7" s="194"/>
      <c r="U7" s="194"/>
      <c r="V7" s="194"/>
      <c r="W7" s="194"/>
      <c r="X7" s="194"/>
      <c r="Y7" s="194"/>
      <c r="Z7" s="194"/>
    </row>
    <row r="8" spans="1:26" ht="39" customHeight="1" x14ac:dyDescent="0.2">
      <c r="A8" s="1809">
        <v>44722</v>
      </c>
      <c r="B8" s="675" t="s">
        <v>1021</v>
      </c>
      <c r="C8" s="1819"/>
      <c r="D8" s="676" t="s">
        <v>1021</v>
      </c>
      <c r="E8" s="1813" t="e">
        <f>#REF!</f>
        <v>#REF!</v>
      </c>
      <c r="F8" s="1673"/>
      <c r="G8" s="1819"/>
      <c r="H8" s="677" t="e">
        <f t="shared" ref="H8:I8" si="1">#REF!</f>
        <v>#REF!</v>
      </c>
      <c r="I8" s="678" t="e">
        <f t="shared" si="1"/>
        <v>#REF!</v>
      </c>
      <c r="J8" s="1819"/>
      <c r="K8" s="679" t="e">
        <f>N6+I8</f>
        <v>#VALUE!</v>
      </c>
      <c r="L8" s="680">
        <v>0.27083333333333331</v>
      </c>
      <c r="M8" s="679" t="e">
        <f t="shared" ref="M8:M9" si="2">N8-TIME(0,20,0)</f>
        <v>#VALUE!</v>
      </c>
      <c r="N8" s="680" t="s">
        <v>1021</v>
      </c>
      <c r="O8" s="681" t="s">
        <v>313</v>
      </c>
      <c r="P8" s="1819"/>
      <c r="Q8" s="682" t="s">
        <v>231</v>
      </c>
      <c r="R8" s="683"/>
      <c r="S8" s="684"/>
      <c r="T8" s="194"/>
      <c r="U8" s="530"/>
      <c r="V8" s="194"/>
      <c r="W8" s="194"/>
      <c r="X8" s="194"/>
      <c r="Y8" s="194"/>
      <c r="Z8" s="194"/>
    </row>
    <row r="9" spans="1:26" ht="39" customHeight="1" x14ac:dyDescent="0.2">
      <c r="A9" s="1704"/>
      <c r="B9" s="1820" t="s">
        <v>1021</v>
      </c>
      <c r="C9" s="1619"/>
      <c r="D9" s="1821" t="s">
        <v>1021</v>
      </c>
      <c r="E9" s="1814" t="e">
        <v>#REF!</v>
      </c>
      <c r="F9" s="1608"/>
      <c r="G9" s="1619"/>
      <c r="H9" s="1834" t="e">
        <f t="shared" ref="H9:I9" si="3">#REF!</f>
        <v>#REF!</v>
      </c>
      <c r="I9" s="1835" t="e">
        <f t="shared" si="3"/>
        <v>#REF!</v>
      </c>
      <c r="J9" s="1619"/>
      <c r="K9" s="1835" t="e">
        <f>N8+I9</f>
        <v>#VALUE!</v>
      </c>
      <c r="L9" s="1837" t="e">
        <f>K9+TIME(0,30,0)</f>
        <v>#VALUE!</v>
      </c>
      <c r="M9" s="1844" t="e">
        <f t="shared" si="2"/>
        <v>#VALUE!</v>
      </c>
      <c r="N9" s="1837" t="s">
        <v>1021</v>
      </c>
      <c r="O9" s="1839" t="s">
        <v>313</v>
      </c>
      <c r="P9" s="1619"/>
      <c r="Q9" s="659" t="s">
        <v>233</v>
      </c>
      <c r="R9" s="686"/>
      <c r="S9" s="660"/>
      <c r="T9" s="194"/>
      <c r="U9" s="530"/>
      <c r="V9" s="194"/>
      <c r="W9" s="194"/>
      <c r="X9" s="194"/>
      <c r="Y9" s="194"/>
      <c r="Z9" s="194"/>
    </row>
    <row r="10" spans="1:26" ht="39" customHeight="1" x14ac:dyDescent="0.2">
      <c r="A10" s="1705"/>
      <c r="B10" s="1683"/>
      <c r="C10" s="1637"/>
      <c r="D10" s="1616"/>
      <c r="E10" s="1609"/>
      <c r="F10" s="1596"/>
      <c r="G10" s="1637"/>
      <c r="H10" s="1616"/>
      <c r="I10" s="1616"/>
      <c r="J10" s="1637"/>
      <c r="K10" s="1616"/>
      <c r="L10" s="1616"/>
      <c r="M10" s="1616"/>
      <c r="N10" s="1616"/>
      <c r="O10" s="1616"/>
      <c r="P10" s="1637"/>
      <c r="Q10" s="640" t="s">
        <v>228</v>
      </c>
      <c r="R10" s="686"/>
      <c r="S10" s="658"/>
      <c r="T10" s="93"/>
      <c r="U10" s="93"/>
      <c r="V10" s="93"/>
      <c r="W10" s="93"/>
      <c r="X10" s="93"/>
      <c r="Y10" s="93"/>
      <c r="Z10" s="93"/>
    </row>
    <row r="11" spans="1:26" ht="34.5" customHeight="1" x14ac:dyDescent="0.2">
      <c r="A11" s="1808" t="s">
        <v>423</v>
      </c>
      <c r="B11" s="1573"/>
      <c r="C11" s="1573"/>
      <c r="D11" s="1573"/>
      <c r="E11" s="1573"/>
      <c r="F11" s="1573"/>
      <c r="G11" s="1573"/>
      <c r="H11" s="1573"/>
      <c r="I11" s="1573"/>
      <c r="J11" s="1573"/>
      <c r="K11" s="1573"/>
      <c r="L11" s="1573"/>
      <c r="M11" s="1573"/>
      <c r="N11" s="1573"/>
      <c r="O11" s="1573"/>
      <c r="P11" s="1573"/>
      <c r="Q11" s="1573"/>
      <c r="R11" s="1573"/>
      <c r="S11" s="1574"/>
      <c r="T11" s="194"/>
      <c r="U11" s="194"/>
      <c r="V11" s="194"/>
      <c r="W11" s="194"/>
      <c r="X11" s="194"/>
      <c r="Y11" s="194"/>
      <c r="Z11" s="194"/>
    </row>
    <row r="12" spans="1:26" ht="39" customHeight="1" x14ac:dyDescent="0.2">
      <c r="A12" s="1809">
        <v>44723</v>
      </c>
      <c r="B12" s="1815" t="e">
        <v>#REF!</v>
      </c>
      <c r="C12" s="1806"/>
      <c r="D12" s="1810" t="s">
        <v>1021</v>
      </c>
      <c r="E12" s="1816" t="s">
        <v>1021</v>
      </c>
      <c r="F12" s="1587"/>
      <c r="G12" s="1811"/>
      <c r="H12" s="1817" t="e">
        <f t="shared" ref="H12:I12" si="4">#REF!</f>
        <v>#REF!</v>
      </c>
      <c r="I12" s="1826" t="e">
        <f t="shared" si="4"/>
        <v>#REF!</v>
      </c>
      <c r="J12" s="1811"/>
      <c r="K12" s="1818" t="e">
        <f>#REF!+I12</f>
        <v>#REF!</v>
      </c>
      <c r="L12" s="1822">
        <v>0.29166666666666669</v>
      </c>
      <c r="M12" s="1823" t="e">
        <f>N12-TIME(0,20,0)</f>
        <v>#REF!</v>
      </c>
      <c r="N12" s="1824" t="e">
        <v>#REF!</v>
      </c>
      <c r="O12" s="1825" t="s">
        <v>424</v>
      </c>
      <c r="P12" s="1811"/>
      <c r="Q12" s="687" t="s">
        <v>231</v>
      </c>
      <c r="R12" s="688"/>
      <c r="S12" s="689"/>
      <c r="T12" s="194"/>
      <c r="U12" s="194"/>
      <c r="V12" s="194"/>
      <c r="W12" s="194"/>
      <c r="X12" s="194"/>
      <c r="Y12" s="194"/>
      <c r="Z12" s="194"/>
    </row>
    <row r="13" spans="1:26" ht="39" customHeight="1" x14ac:dyDescent="0.2">
      <c r="A13" s="1704"/>
      <c r="B13" s="1717"/>
      <c r="C13" s="1578"/>
      <c r="D13" s="1683"/>
      <c r="E13" s="1609"/>
      <c r="F13" s="1695"/>
      <c r="G13" s="1578"/>
      <c r="H13" s="1683"/>
      <c r="I13" s="1717"/>
      <c r="J13" s="1578"/>
      <c r="K13" s="1683"/>
      <c r="L13" s="1616"/>
      <c r="M13" s="1616"/>
      <c r="N13" s="1616"/>
      <c r="O13" s="1717"/>
      <c r="P13" s="1578"/>
      <c r="Q13" s="690" t="s">
        <v>233</v>
      </c>
      <c r="R13" s="688"/>
      <c r="S13" s="689"/>
      <c r="T13" s="194"/>
      <c r="U13" s="194"/>
      <c r="V13" s="194"/>
      <c r="W13" s="194"/>
      <c r="X13" s="194"/>
      <c r="Y13" s="194"/>
      <c r="Z13" s="194"/>
    </row>
    <row r="14" spans="1:26" ht="39" customHeight="1" x14ac:dyDescent="0.2">
      <c r="A14" s="1704"/>
      <c r="B14" s="691" t="e">
        <v>#REF!</v>
      </c>
      <c r="C14" s="1579"/>
      <c r="D14" s="692" t="s">
        <v>1021</v>
      </c>
      <c r="E14" s="1807" t="s">
        <v>1021</v>
      </c>
      <c r="F14" s="1697"/>
      <c r="G14" s="1579"/>
      <c r="H14" s="693" t="e">
        <f t="shared" ref="H14:I14" si="5">#REF!</f>
        <v>#REF!</v>
      </c>
      <c r="I14" s="694" t="e">
        <f t="shared" si="5"/>
        <v>#REF!</v>
      </c>
      <c r="J14" s="1579"/>
      <c r="K14" s="695" t="e">
        <f>N12+I14</f>
        <v>#REF!</v>
      </c>
      <c r="L14" s="696" t="e">
        <f>K14+TIME(0,20,0)</f>
        <v>#REF!</v>
      </c>
      <c r="M14" s="685" t="e">
        <f>N14-TIME(0,15,0)</f>
        <v>#REF!</v>
      </c>
      <c r="N14" s="697" t="e">
        <v>#REF!</v>
      </c>
      <c r="O14" s="698" t="s">
        <v>313</v>
      </c>
      <c r="P14" s="1579"/>
      <c r="Q14" s="699" t="s">
        <v>228</v>
      </c>
      <c r="R14" s="686"/>
      <c r="S14" s="658"/>
      <c r="T14" s="93"/>
      <c r="U14" s="93"/>
      <c r="V14" s="93"/>
      <c r="W14" s="93"/>
      <c r="X14" s="93"/>
      <c r="Y14" s="93"/>
      <c r="Z14" s="93"/>
    </row>
    <row r="15" spans="1:26" ht="34.5" customHeight="1" x14ac:dyDescent="0.2">
      <c r="A15" s="1808" t="s">
        <v>425</v>
      </c>
      <c r="B15" s="1573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4"/>
      <c r="T15" s="194"/>
      <c r="U15" s="194"/>
      <c r="V15" s="194"/>
      <c r="W15" s="194"/>
      <c r="X15" s="194"/>
      <c r="Y15" s="194"/>
      <c r="Z15" s="194"/>
    </row>
    <row r="16" spans="1:26" ht="39" customHeight="1" x14ac:dyDescent="0.2">
      <c r="A16" s="1809">
        <v>44724</v>
      </c>
      <c r="B16" s="700" t="s">
        <v>1021</v>
      </c>
      <c r="C16" s="1806"/>
      <c r="D16" s="701" t="s">
        <v>1021</v>
      </c>
      <c r="E16" s="1813" t="s">
        <v>1021</v>
      </c>
      <c r="F16" s="1672"/>
      <c r="G16" s="1812"/>
      <c r="H16" s="702" t="e">
        <f t="shared" ref="H16:I16" si="6">#REF!</f>
        <v>#REF!</v>
      </c>
      <c r="I16" s="703" t="e">
        <f t="shared" si="6"/>
        <v>#REF!</v>
      </c>
      <c r="J16" s="1827"/>
      <c r="K16" s="704" t="e">
        <f>N14+I16</f>
        <v>#REF!</v>
      </c>
      <c r="L16" s="705">
        <v>0.27083333333333331</v>
      </c>
      <c r="M16" s="663">
        <f t="shared" ref="M16:M17" si="7">N16-TIME(0,15,0)</f>
        <v>0.34375</v>
      </c>
      <c r="N16" s="706">
        <v>0.35416666666666669</v>
      </c>
      <c r="O16" s="707" t="s">
        <v>313</v>
      </c>
      <c r="P16" s="1806"/>
      <c r="Q16" s="687" t="s">
        <v>231</v>
      </c>
      <c r="R16" s="688" t="e">
        <f t="shared" ref="R16:S16" si="8">#REF!</f>
        <v>#REF!</v>
      </c>
      <c r="S16" s="689" t="e">
        <f t="shared" si="8"/>
        <v>#REF!</v>
      </c>
      <c r="T16" s="194"/>
      <c r="U16" s="194"/>
      <c r="V16" s="194"/>
      <c r="W16" s="194"/>
      <c r="X16" s="194"/>
      <c r="Y16" s="194"/>
      <c r="Z16" s="194"/>
    </row>
    <row r="17" spans="1:26" ht="39" customHeight="1" x14ac:dyDescent="0.2">
      <c r="A17" s="1704"/>
      <c r="B17" s="691" t="s">
        <v>1021</v>
      </c>
      <c r="C17" s="1578"/>
      <c r="D17" s="692" t="s">
        <v>1021</v>
      </c>
      <c r="E17" s="1814" t="s">
        <v>1021</v>
      </c>
      <c r="F17" s="1607"/>
      <c r="G17" s="1704"/>
      <c r="H17" s="708" t="e">
        <f t="shared" ref="H17:I17" si="9">#REF!</f>
        <v>#REF!</v>
      </c>
      <c r="I17" s="709" t="e">
        <f t="shared" si="9"/>
        <v>#REF!</v>
      </c>
      <c r="J17" s="1828"/>
      <c r="K17" s="710" t="e">
        <f t="shared" ref="K17:K18" si="10">N16+I17</f>
        <v>#REF!</v>
      </c>
      <c r="L17" s="656">
        <v>0.39583333333333331</v>
      </c>
      <c r="M17" s="685" t="e">
        <f t="shared" si="7"/>
        <v>#REF!</v>
      </c>
      <c r="N17" s="697" t="e">
        <f>#REF!</f>
        <v>#REF!</v>
      </c>
      <c r="O17" s="711" t="s">
        <v>313</v>
      </c>
      <c r="P17" s="1578"/>
      <c r="Q17" s="687" t="s">
        <v>328</v>
      </c>
      <c r="R17" s="688" t="e">
        <f t="shared" ref="R17:S17" si="11">#REF!</f>
        <v>#REF!</v>
      </c>
      <c r="S17" s="689" t="e">
        <f t="shared" si="11"/>
        <v>#REF!</v>
      </c>
      <c r="T17" s="194"/>
      <c r="U17" s="194"/>
      <c r="V17" s="194"/>
      <c r="W17" s="194"/>
      <c r="X17" s="194"/>
      <c r="Y17" s="194"/>
      <c r="Z17" s="194"/>
    </row>
    <row r="18" spans="1:26" ht="39" customHeight="1" x14ac:dyDescent="0.2">
      <c r="A18" s="1705"/>
      <c r="B18" s="712" t="e">
        <f>#REF!</f>
        <v>#REF!</v>
      </c>
      <c r="C18" s="1579"/>
      <c r="D18" s="713" t="e">
        <f t="shared" ref="D18:E18" si="12">#REF!</f>
        <v>#REF!</v>
      </c>
      <c r="E18" s="1830" t="e">
        <f t="shared" si="12"/>
        <v>#REF!</v>
      </c>
      <c r="F18" s="1664"/>
      <c r="G18" s="1705"/>
      <c r="H18" s="714" t="e">
        <f t="shared" ref="H18:I18" si="13">#REF!</f>
        <v>#REF!</v>
      </c>
      <c r="I18" s="715" t="e">
        <f t="shared" si="13"/>
        <v>#REF!</v>
      </c>
      <c r="J18" s="1829"/>
      <c r="K18" s="716" t="e">
        <f t="shared" si="10"/>
        <v>#REF!</v>
      </c>
      <c r="L18" s="671"/>
      <c r="M18" s="671"/>
      <c r="N18" s="717"/>
      <c r="O18" s="718" t="s">
        <v>426</v>
      </c>
      <c r="P18" s="1579"/>
      <c r="Q18" s="713" t="s">
        <v>228</v>
      </c>
      <c r="R18" s="719" t="e">
        <f t="shared" ref="R18:S18" si="14">#REF!</f>
        <v>#REF!</v>
      </c>
      <c r="S18" s="674" t="e">
        <f t="shared" si="14"/>
        <v>#REF!</v>
      </c>
      <c r="T18" s="93" t="s">
        <v>427</v>
      </c>
      <c r="U18" s="93"/>
      <c r="V18" s="93"/>
      <c r="W18" s="93"/>
      <c r="X18" s="93"/>
      <c r="Y18" s="93"/>
      <c r="Z18" s="93"/>
    </row>
    <row r="19" spans="1:26" ht="39.75" customHeight="1" x14ac:dyDescent="0.2">
      <c r="A19" s="720"/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1"/>
      <c r="S19" s="722"/>
      <c r="T19" s="194"/>
      <c r="U19" s="194"/>
      <c r="V19" s="194"/>
      <c r="W19" s="194"/>
      <c r="X19" s="194"/>
      <c r="Y19" s="194"/>
      <c r="Z19" s="194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2">
    <mergeCell ref="A1:S1"/>
    <mergeCell ref="C2:C6"/>
    <mergeCell ref="E2:F2"/>
    <mergeCell ref="G2:G6"/>
    <mergeCell ref="J2:J6"/>
    <mergeCell ref="P2:P6"/>
    <mergeCell ref="A3:A6"/>
    <mergeCell ref="E5:F5"/>
    <mergeCell ref="M3:M4"/>
    <mergeCell ref="N3:N4"/>
    <mergeCell ref="O3:O4"/>
    <mergeCell ref="P8:P10"/>
    <mergeCell ref="N9:N10"/>
    <mergeCell ref="O9:O10"/>
    <mergeCell ref="A7:S7"/>
    <mergeCell ref="J8:J10"/>
    <mergeCell ref="K9:K10"/>
    <mergeCell ref="L9:L10"/>
    <mergeCell ref="M9:M10"/>
    <mergeCell ref="J16:J18"/>
    <mergeCell ref="E18:F18"/>
    <mergeCell ref="E3:F4"/>
    <mergeCell ref="H3:H4"/>
    <mergeCell ref="I3:I4"/>
    <mergeCell ref="A11:S11"/>
    <mergeCell ref="E6:F6"/>
    <mergeCell ref="E8:F8"/>
    <mergeCell ref="G8:G10"/>
    <mergeCell ref="E9:F10"/>
    <mergeCell ref="H9:H10"/>
    <mergeCell ref="I9:I10"/>
    <mergeCell ref="B3:B4"/>
    <mergeCell ref="D3:D4"/>
    <mergeCell ref="K3:K4"/>
    <mergeCell ref="L3:L4"/>
    <mergeCell ref="A8:A10"/>
    <mergeCell ref="C8:C10"/>
    <mergeCell ref="B9:B10"/>
    <mergeCell ref="D9:D10"/>
    <mergeCell ref="P12:P14"/>
    <mergeCell ref="L12:L13"/>
    <mergeCell ref="M12:M13"/>
    <mergeCell ref="N12:N13"/>
    <mergeCell ref="O12:O13"/>
    <mergeCell ref="I12:I13"/>
    <mergeCell ref="J12:J14"/>
    <mergeCell ref="P16:P18"/>
    <mergeCell ref="E14:F14"/>
    <mergeCell ref="A15:S15"/>
    <mergeCell ref="A12:A14"/>
    <mergeCell ref="A16:A18"/>
    <mergeCell ref="C16:C18"/>
    <mergeCell ref="D12:D13"/>
    <mergeCell ref="G12:G14"/>
    <mergeCell ref="G16:G18"/>
    <mergeCell ref="E16:F16"/>
    <mergeCell ref="E17:F17"/>
    <mergeCell ref="B12:B13"/>
    <mergeCell ref="C12:C14"/>
    <mergeCell ref="E12:F13"/>
    <mergeCell ref="H12:H13"/>
    <mergeCell ref="K12:K13"/>
  </mergeCells>
  <pageMargins left="0.75000000000000011" right="0.75000000000000011" top="1" bottom="1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M1000"/>
  <sheetViews>
    <sheetView workbookViewId="0"/>
  </sheetViews>
  <sheetFormatPr baseColWidth="10" defaultColWidth="14.5" defaultRowHeight="15" customHeight="1" x14ac:dyDescent="0.2"/>
  <cols>
    <col min="1" max="1" width="8" customWidth="1"/>
    <col min="2" max="2" width="10.83203125" customWidth="1"/>
    <col min="3" max="3" width="26.5" customWidth="1"/>
    <col min="4" max="4" width="6.5" customWidth="1"/>
    <col min="5" max="5" width="30.83203125" customWidth="1"/>
    <col min="6" max="6" width="11.5" customWidth="1"/>
    <col min="7" max="7" width="9.83203125" customWidth="1"/>
    <col min="8" max="8" width="7.1640625" customWidth="1"/>
    <col min="9" max="9" width="8.83203125" customWidth="1"/>
    <col min="10" max="11" width="11.83203125" customWidth="1"/>
    <col min="12" max="12" width="9.5" customWidth="1"/>
    <col min="13" max="13" width="9.33203125" customWidth="1"/>
  </cols>
  <sheetData>
    <row r="1" spans="1:13" ht="19" x14ac:dyDescent="0.2">
      <c r="A1" s="1847" t="s">
        <v>428</v>
      </c>
      <c r="B1" s="1610"/>
      <c r="C1" s="1610"/>
      <c r="D1" s="1610"/>
      <c r="E1" s="1610"/>
      <c r="F1" s="723"/>
      <c r="G1" s="724">
        <f>19.68+28.98</f>
        <v>48.66</v>
      </c>
      <c r="H1" s="725">
        <f>G1/2</f>
        <v>24.33</v>
      </c>
      <c r="I1" s="726"/>
      <c r="J1" s="726"/>
      <c r="K1" s="727"/>
      <c r="L1" s="727"/>
      <c r="M1" s="727"/>
    </row>
    <row r="2" spans="1:13" ht="42" x14ac:dyDescent="0.2">
      <c r="A2" s="728" t="s">
        <v>13</v>
      </c>
      <c r="B2" s="728" t="s">
        <v>14</v>
      </c>
      <c r="C2" s="1848" t="s">
        <v>13</v>
      </c>
      <c r="D2" s="1607"/>
      <c r="E2" s="1608"/>
      <c r="F2" s="729" t="s">
        <v>429</v>
      </c>
      <c r="G2" s="729" t="s">
        <v>17</v>
      </c>
      <c r="H2" s="730" t="s">
        <v>18</v>
      </c>
      <c r="I2" s="728" t="s">
        <v>19</v>
      </c>
      <c r="J2" s="728" t="s">
        <v>20</v>
      </c>
      <c r="K2" s="731" t="s">
        <v>430</v>
      </c>
      <c r="L2" s="731" t="s">
        <v>23</v>
      </c>
      <c r="M2" s="732" t="s">
        <v>431</v>
      </c>
    </row>
    <row r="3" spans="1:13" x14ac:dyDescent="0.2">
      <c r="A3" s="733">
        <v>1</v>
      </c>
      <c r="B3" s="1846" t="str">
        <f>'Horaire cyclistes'!C8</f>
        <v>Saint-Augustin-de-Desmaures</v>
      </c>
      <c r="C3" s="734" t="s">
        <v>303</v>
      </c>
      <c r="D3" s="735" t="s">
        <v>432</v>
      </c>
      <c r="E3" s="736" t="s">
        <v>312</v>
      </c>
      <c r="F3" s="737">
        <f>'Horaire cyclistes'!F6</f>
        <v>20.5</v>
      </c>
      <c r="G3" s="738">
        <v>31.3</v>
      </c>
      <c r="H3" s="739">
        <v>18</v>
      </c>
      <c r="I3" s="740">
        <f t="shared" ref="I3:I5" si="0">TIME(ROUNDDOWN(G3/H3,0),MOD(G3,H3)/H3*60,0)</f>
        <v>7.2222222222222215E-2</v>
      </c>
      <c r="J3" s="741">
        <f>TIME(,0,)</f>
        <v>0</v>
      </c>
      <c r="K3" s="737">
        <f t="shared" ref="K3:K5" si="1">F3+I3+J3</f>
        <v>20.572222222222223</v>
      </c>
      <c r="L3" s="742">
        <v>2.0833333333333332E-2</v>
      </c>
      <c r="M3" s="743">
        <v>5</v>
      </c>
    </row>
    <row r="4" spans="1:13" ht="28" x14ac:dyDescent="0.2">
      <c r="A4" s="744">
        <v>2</v>
      </c>
      <c r="B4" s="1619"/>
      <c r="C4" s="745" t="str">
        <f t="shared" ref="C4:C5" si="2">E3</f>
        <v>Saguenay (Laterrière)</v>
      </c>
      <c r="D4" s="746" t="s">
        <v>432</v>
      </c>
      <c r="E4" s="747" t="s">
        <v>433</v>
      </c>
      <c r="F4" s="748">
        <f t="shared" ref="F4:F5" si="3">K3+L3</f>
        <v>20.593055555555555</v>
      </c>
      <c r="G4" s="749">
        <v>93.4</v>
      </c>
      <c r="H4" s="750">
        <v>23</v>
      </c>
      <c r="I4" s="742">
        <f t="shared" si="0"/>
        <v>0.16875000000000001</v>
      </c>
      <c r="J4" s="751">
        <f t="shared" ref="J4:J5" si="4">TIME(,10,)</f>
        <v>6.9444444444444441E-3</v>
      </c>
      <c r="K4" s="752">
        <f t="shared" si="1"/>
        <v>20.768749999999997</v>
      </c>
      <c r="L4" s="740">
        <v>45086.020833333336</v>
      </c>
      <c r="M4" s="753">
        <v>2</v>
      </c>
    </row>
    <row r="5" spans="1:13" ht="28" x14ac:dyDescent="0.2">
      <c r="A5" s="733">
        <f>A4+1</f>
        <v>3</v>
      </c>
      <c r="B5" s="1616"/>
      <c r="C5" s="754" t="str">
        <f t="shared" si="2"/>
        <v>Réserve Faunique des Laurentides (L'Étape)</v>
      </c>
      <c r="D5" s="755" t="s">
        <v>432</v>
      </c>
      <c r="E5" s="756" t="s">
        <v>147</v>
      </c>
      <c r="F5" s="737">
        <f t="shared" si="3"/>
        <v>45106.789583333339</v>
      </c>
      <c r="G5" s="757">
        <v>90.2</v>
      </c>
      <c r="H5" s="739">
        <v>27</v>
      </c>
      <c r="I5" s="740">
        <f t="shared" si="0"/>
        <v>0.1388888888888889</v>
      </c>
      <c r="J5" s="741">
        <f t="shared" si="4"/>
        <v>6.9444444444444441E-3</v>
      </c>
      <c r="K5" s="737">
        <f t="shared" si="1"/>
        <v>45106.935416666674</v>
      </c>
      <c r="L5" s="740">
        <v>45085.211111111108</v>
      </c>
      <c r="M5" s="743">
        <v>1</v>
      </c>
    </row>
    <row r="6" spans="1:13" x14ac:dyDescent="0.2">
      <c r="A6" s="758"/>
      <c r="B6" s="759"/>
      <c r="C6" s="1849" t="s">
        <v>434</v>
      </c>
      <c r="D6" s="1558"/>
      <c r="E6" s="1767"/>
      <c r="F6" s="760"/>
      <c r="G6" s="761"/>
      <c r="H6" s="762"/>
      <c r="I6" s="763"/>
      <c r="J6" s="764"/>
      <c r="K6" s="761"/>
      <c r="L6" s="765"/>
      <c r="M6" s="765"/>
    </row>
    <row r="7" spans="1:13" x14ac:dyDescent="0.2">
      <c r="A7" s="733">
        <f>A5+1</f>
        <v>4</v>
      </c>
      <c r="B7" s="1846">
        <v>45086</v>
      </c>
      <c r="C7" s="766" t="str">
        <f>E5</f>
        <v>Lac Beauport</v>
      </c>
      <c r="D7" s="755" t="s">
        <v>432</v>
      </c>
      <c r="E7" s="756" t="s">
        <v>435</v>
      </c>
      <c r="F7" s="737">
        <f>'Horaire cyclistes'!F10</f>
        <v>0</v>
      </c>
      <c r="G7" s="757">
        <v>61.3</v>
      </c>
      <c r="H7" s="739">
        <v>25</v>
      </c>
      <c r="I7" s="740">
        <f t="shared" ref="I7:I10" si="5">TIME(ROUNDDOWN(G7/H7,0),MOD(G7,H7)/H7*60,0)</f>
        <v>0.10208333333333333</v>
      </c>
      <c r="J7" s="741">
        <f t="shared" ref="J7:J9" si="6">TIME(,10,)</f>
        <v>6.9444444444444441E-3</v>
      </c>
      <c r="K7" s="737">
        <f t="shared" ref="K7:K10" si="7">F7+I7+J7</f>
        <v>0.10902777777777778</v>
      </c>
      <c r="L7" s="767">
        <v>2.0833333333333332E-2</v>
      </c>
      <c r="M7" s="743">
        <v>2</v>
      </c>
    </row>
    <row r="8" spans="1:13" x14ac:dyDescent="0.2">
      <c r="A8" s="733">
        <f t="shared" ref="A8:A10" si="8">A7+1</f>
        <v>5</v>
      </c>
      <c r="B8" s="1619"/>
      <c r="C8" s="768" t="str">
        <f t="shared" ref="C8:C10" si="9">E7</f>
        <v>Lévis</v>
      </c>
      <c r="D8" s="735" t="s">
        <v>432</v>
      </c>
      <c r="E8" s="756" t="s">
        <v>436</v>
      </c>
      <c r="F8" s="769">
        <f t="shared" ref="F8:F10" si="10">K7+L7</f>
        <v>0.12986111111111112</v>
      </c>
      <c r="G8" s="738">
        <v>54.7</v>
      </c>
      <c r="H8" s="739">
        <v>27</v>
      </c>
      <c r="I8" s="740">
        <f t="shared" si="5"/>
        <v>8.4027777777777785E-2</v>
      </c>
      <c r="J8" s="741">
        <f t="shared" si="6"/>
        <v>6.9444444444444441E-3</v>
      </c>
      <c r="K8" s="737">
        <f t="shared" si="7"/>
        <v>0.22083333333333335</v>
      </c>
      <c r="L8" s="767">
        <v>4.1666666666666664E-2</v>
      </c>
      <c r="M8" s="743">
        <v>2</v>
      </c>
    </row>
    <row r="9" spans="1:13" x14ac:dyDescent="0.2">
      <c r="A9" s="733">
        <f t="shared" si="8"/>
        <v>6</v>
      </c>
      <c r="B9" s="1619"/>
      <c r="C9" s="770" t="str">
        <f t="shared" si="9"/>
        <v>Montmagny</v>
      </c>
      <c r="D9" s="735" t="s">
        <v>432</v>
      </c>
      <c r="E9" s="756" t="s">
        <v>436</v>
      </c>
      <c r="F9" s="737">
        <f t="shared" si="10"/>
        <v>0.26250000000000001</v>
      </c>
      <c r="G9" s="757">
        <v>89.6</v>
      </c>
      <c r="H9" s="771">
        <v>24</v>
      </c>
      <c r="I9" s="740">
        <f t="shared" si="5"/>
        <v>0.15555555555555556</v>
      </c>
      <c r="J9" s="741">
        <f t="shared" si="6"/>
        <v>6.9444444444444441E-3</v>
      </c>
      <c r="K9" s="769">
        <f t="shared" si="7"/>
        <v>0.42499999999999999</v>
      </c>
      <c r="L9" s="767">
        <v>2.0833333333333332E-2</v>
      </c>
      <c r="M9" s="743">
        <v>2</v>
      </c>
    </row>
    <row r="10" spans="1:13" x14ac:dyDescent="0.2">
      <c r="A10" s="733">
        <f t="shared" si="8"/>
        <v>7</v>
      </c>
      <c r="B10" s="1616"/>
      <c r="C10" s="772" t="str">
        <f t="shared" si="9"/>
        <v>Montmagny</v>
      </c>
      <c r="D10" s="735" t="s">
        <v>432</v>
      </c>
      <c r="E10" s="756" t="s">
        <v>437</v>
      </c>
      <c r="F10" s="737">
        <f t="shared" si="10"/>
        <v>0.4458333333333333</v>
      </c>
      <c r="G10" s="738">
        <v>92.8</v>
      </c>
      <c r="H10" s="771">
        <v>27</v>
      </c>
      <c r="I10" s="740">
        <f t="shared" si="5"/>
        <v>0.14305555555555555</v>
      </c>
      <c r="J10" s="773">
        <v>6.9444444444444441E-3</v>
      </c>
      <c r="K10" s="737">
        <f t="shared" si="7"/>
        <v>0.59583333333333321</v>
      </c>
      <c r="L10" s="767">
        <v>45086.286805555559</v>
      </c>
      <c r="M10" s="743">
        <v>2</v>
      </c>
    </row>
    <row r="11" spans="1:13" x14ac:dyDescent="0.2">
      <c r="A11" s="758"/>
      <c r="B11" s="759"/>
      <c r="C11" s="1849" t="s">
        <v>438</v>
      </c>
      <c r="D11" s="1558"/>
      <c r="E11" s="1767"/>
      <c r="F11" s="760"/>
      <c r="G11" s="761"/>
      <c r="H11" s="762"/>
      <c r="I11" s="763"/>
      <c r="J11" s="764"/>
      <c r="K11" s="761"/>
      <c r="L11" s="765"/>
      <c r="M11" s="765"/>
    </row>
    <row r="12" spans="1:13" x14ac:dyDescent="0.2">
      <c r="A12" s="733">
        <v>8</v>
      </c>
      <c r="B12" s="1846">
        <v>45087</v>
      </c>
      <c r="C12" s="774" t="str">
        <f>E10</f>
        <v xml:space="preserve">Université Laval </v>
      </c>
      <c r="D12" s="735" t="s">
        <v>432</v>
      </c>
      <c r="E12" s="775" t="s">
        <v>439</v>
      </c>
      <c r="F12" s="737">
        <v>0.33333333333333331</v>
      </c>
      <c r="G12" s="738">
        <v>29.2</v>
      </c>
      <c r="H12" s="771">
        <v>18</v>
      </c>
      <c r="I12" s="776">
        <f t="shared" ref="I12:I16" si="11">TIME(ROUNDDOWN(G12/H12,0),MOD(G12,H12)/H12*60,0)</f>
        <v>6.7361111111111108E-2</v>
      </c>
      <c r="J12" s="741">
        <f>TIME(,0,)</f>
        <v>0</v>
      </c>
      <c r="K12" s="737">
        <f t="shared" ref="K12:K16" si="12">F12+I12+J12</f>
        <v>0.40069444444444441</v>
      </c>
      <c r="L12" s="742">
        <v>2.0833333333333332E-2</v>
      </c>
      <c r="M12" s="743">
        <v>5</v>
      </c>
    </row>
    <row r="13" spans="1:13" x14ac:dyDescent="0.2">
      <c r="A13" s="733">
        <v>9</v>
      </c>
      <c r="B13" s="1619"/>
      <c r="C13" s="774" t="str">
        <f t="shared" ref="C13:C16" si="13">E12</f>
        <v>Université Laval</v>
      </c>
      <c r="D13" s="735" t="s">
        <v>432</v>
      </c>
      <c r="E13" s="775" t="s">
        <v>440</v>
      </c>
      <c r="F13" s="737">
        <f>'Horaire cyclistes'!F18</f>
        <v>85.3</v>
      </c>
      <c r="G13" s="777">
        <v>112.2</v>
      </c>
      <c r="H13" s="778">
        <v>26</v>
      </c>
      <c r="I13" s="776">
        <f t="shared" si="11"/>
        <v>0.17916666666666667</v>
      </c>
      <c r="J13" s="779">
        <v>6.9444444444444441E-3</v>
      </c>
      <c r="K13" s="737">
        <f t="shared" si="12"/>
        <v>85.4861111111111</v>
      </c>
      <c r="L13" s="767">
        <v>45087.041666666664</v>
      </c>
      <c r="M13" s="743">
        <v>2</v>
      </c>
    </row>
    <row r="14" spans="1:13" x14ac:dyDescent="0.2">
      <c r="A14" s="733">
        <v>10</v>
      </c>
      <c r="B14" s="1619"/>
      <c r="C14" s="774" t="str">
        <f t="shared" si="13"/>
        <v>Victoriaville</v>
      </c>
      <c r="D14" s="780" t="s">
        <v>432</v>
      </c>
      <c r="E14" s="781" t="s">
        <v>441</v>
      </c>
      <c r="F14" s="737">
        <f t="shared" ref="F14:F16" si="14">K13+L13</f>
        <v>45172.527777777774</v>
      </c>
      <c r="G14" s="738">
        <v>94.4</v>
      </c>
      <c r="H14" s="771">
        <v>25</v>
      </c>
      <c r="I14" s="776">
        <f t="shared" si="11"/>
        <v>0.15694444444444444</v>
      </c>
      <c r="J14" s="779">
        <f t="shared" ref="J14:J16" si="15">TIME(,10,)</f>
        <v>6.9444444444444441E-3</v>
      </c>
      <c r="K14" s="737">
        <f t="shared" si="12"/>
        <v>45172.691666666666</v>
      </c>
      <c r="L14" s="767">
        <v>45087.041666666664</v>
      </c>
      <c r="M14" s="771">
        <v>2</v>
      </c>
    </row>
    <row r="15" spans="1:13" x14ac:dyDescent="0.2">
      <c r="A15" s="733">
        <v>11</v>
      </c>
      <c r="B15" s="1619"/>
      <c r="C15" s="774" t="str">
        <f t="shared" si="13"/>
        <v>Valcourt</v>
      </c>
      <c r="D15" s="735" t="s">
        <v>432</v>
      </c>
      <c r="E15" s="775" t="s">
        <v>442</v>
      </c>
      <c r="F15" s="737">
        <f t="shared" si="14"/>
        <v>90259.733333333337</v>
      </c>
      <c r="G15" s="738">
        <v>55.7</v>
      </c>
      <c r="H15" s="771">
        <v>24</v>
      </c>
      <c r="I15" s="740">
        <f t="shared" si="11"/>
        <v>9.6527777777777782E-2</v>
      </c>
      <c r="J15" s="779">
        <f t="shared" si="15"/>
        <v>6.9444444444444441E-3</v>
      </c>
      <c r="K15" s="737">
        <f t="shared" si="12"/>
        <v>90259.836805555547</v>
      </c>
      <c r="L15" s="767">
        <v>45087.020833333336</v>
      </c>
      <c r="M15" s="743">
        <v>2</v>
      </c>
    </row>
    <row r="16" spans="1:13" x14ac:dyDescent="0.2">
      <c r="A16" s="782">
        <v>12</v>
      </c>
      <c r="B16" s="1616"/>
      <c r="C16" s="774" t="str">
        <f t="shared" si="13"/>
        <v>Orford</v>
      </c>
      <c r="D16" s="755" t="s">
        <v>432</v>
      </c>
      <c r="E16" s="775" t="s">
        <v>443</v>
      </c>
      <c r="F16" s="737">
        <f t="shared" si="14"/>
        <v>135346.85763888888</v>
      </c>
      <c r="G16" s="738">
        <v>76</v>
      </c>
      <c r="H16" s="771">
        <v>25</v>
      </c>
      <c r="I16" s="740">
        <f t="shared" si="11"/>
        <v>0.12638888888888888</v>
      </c>
      <c r="J16" s="741">
        <f t="shared" si="15"/>
        <v>6.9444444444444441E-3</v>
      </c>
      <c r="K16" s="769">
        <f t="shared" si="12"/>
        <v>135346.99097222221</v>
      </c>
      <c r="L16" s="767">
        <v>45087.26458333333</v>
      </c>
      <c r="M16" s="743">
        <v>1</v>
      </c>
    </row>
    <row r="17" spans="1:13" x14ac:dyDescent="0.2">
      <c r="A17" s="783"/>
      <c r="B17" s="759"/>
      <c r="C17" s="1849" t="s">
        <v>444</v>
      </c>
      <c r="D17" s="1558"/>
      <c r="E17" s="1767"/>
      <c r="F17" s="761"/>
      <c r="G17" s="761"/>
      <c r="H17" s="762"/>
      <c r="I17" s="763"/>
      <c r="J17" s="764"/>
      <c r="K17" s="761"/>
      <c r="L17" s="765"/>
      <c r="M17" s="765"/>
    </row>
    <row r="18" spans="1:13" x14ac:dyDescent="0.2">
      <c r="A18" s="733">
        <f>A16+1</f>
        <v>13</v>
      </c>
      <c r="B18" s="1846">
        <v>45088</v>
      </c>
      <c r="C18" s="774" t="str">
        <f>E16</f>
        <v>Bromont</v>
      </c>
      <c r="D18" s="755" t="s">
        <v>432</v>
      </c>
      <c r="E18" s="775" t="s">
        <v>260</v>
      </c>
      <c r="F18" s="737" t="e">
        <f>#REF!</f>
        <v>#REF!</v>
      </c>
      <c r="G18" s="738">
        <v>93.7</v>
      </c>
      <c r="H18" s="739">
        <v>24</v>
      </c>
      <c r="I18" s="767">
        <f t="shared" ref="I18:I19" si="16">TIME(ROUNDDOWN(G18/H18,0),MOD(G18,H18)/H18*60,0)</f>
        <v>0.16250000000000001</v>
      </c>
      <c r="J18" s="779">
        <v>6.9444444444444441E-3</v>
      </c>
      <c r="K18" s="737" t="e">
        <f t="shared" ref="K18:K20" si="17">F18+I18+J18</f>
        <v>#REF!</v>
      </c>
      <c r="L18" s="767">
        <v>4.1666666666666664E-2</v>
      </c>
      <c r="M18" s="743">
        <v>2</v>
      </c>
    </row>
    <row r="19" spans="1:13" x14ac:dyDescent="0.2">
      <c r="A19" s="733">
        <f>A18+1</f>
        <v>14</v>
      </c>
      <c r="B19" s="1619"/>
      <c r="C19" s="774" t="str">
        <f t="shared" ref="C19:C20" si="18">E18</f>
        <v>McMasterville</v>
      </c>
      <c r="D19" s="755" t="s">
        <v>432</v>
      </c>
      <c r="E19" s="775" t="s">
        <v>445</v>
      </c>
      <c r="F19" s="769" t="e">
        <f t="shared" ref="F19:F20" si="19">K18+L18</f>
        <v>#REF!</v>
      </c>
      <c r="G19" s="757">
        <v>24.5</v>
      </c>
      <c r="H19" s="771">
        <v>20</v>
      </c>
      <c r="I19" s="740">
        <f t="shared" si="16"/>
        <v>5.0694444444444445E-2</v>
      </c>
      <c r="J19" s="773">
        <f>TIME(,0,)</f>
        <v>0</v>
      </c>
      <c r="K19" s="737" t="e">
        <f t="shared" si="17"/>
        <v>#REF!</v>
      </c>
      <c r="L19" s="740"/>
      <c r="M19" s="743">
        <v>5</v>
      </c>
    </row>
    <row r="20" spans="1:13" x14ac:dyDescent="0.2">
      <c r="A20" s="733"/>
      <c r="B20" s="1616"/>
      <c r="C20" s="774" t="str">
        <f t="shared" si="18"/>
        <v>Varennes</v>
      </c>
      <c r="D20" s="755" t="s">
        <v>432</v>
      </c>
      <c r="E20" s="775"/>
      <c r="F20" s="737" t="e">
        <f t="shared" si="19"/>
        <v>#REF!</v>
      </c>
      <c r="G20" s="784"/>
      <c r="H20" s="750"/>
      <c r="I20" s="740"/>
      <c r="J20" s="741"/>
      <c r="K20" s="785" t="e">
        <f t="shared" si="17"/>
        <v>#REF!</v>
      </c>
      <c r="L20" s="786"/>
      <c r="M20" s="787"/>
    </row>
    <row r="21" spans="1:13" ht="15.75" customHeight="1" x14ac:dyDescent="0.2">
      <c r="F21" s="788" t="s">
        <v>25</v>
      </c>
      <c r="G21" s="789">
        <f>SUM(G3:G20)</f>
        <v>999.00000000000011</v>
      </c>
      <c r="H21" s="790">
        <f t="shared" ref="H21:I21" si="20">AVERAGE(H3:H20)</f>
        <v>23.785714285714285</v>
      </c>
      <c r="I21" s="791">
        <f t="shared" si="20"/>
        <v>0.12172619047619046</v>
      </c>
      <c r="J21" s="447"/>
      <c r="K21" s="792"/>
      <c r="L21" s="793">
        <f>SUM(L3:L20)</f>
        <v>315606.0541666667</v>
      </c>
      <c r="M21" s="794"/>
    </row>
    <row r="22" spans="1:13" ht="15.75" customHeight="1" x14ac:dyDescent="0.2">
      <c r="B22" s="795"/>
      <c r="C22" s="796"/>
      <c r="E22" s="796"/>
      <c r="F22" s="797"/>
      <c r="G22" s="798"/>
      <c r="H22" s="799"/>
      <c r="I22" s="792">
        <f>SUM(I3:I13,I15:I20)</f>
        <v>1.5472222222222221</v>
      </c>
      <c r="J22" s="436"/>
      <c r="K22" s="797"/>
      <c r="L22" s="792"/>
      <c r="M22" s="436"/>
    </row>
    <row r="23" spans="1:13" ht="15.75" customHeight="1" x14ac:dyDescent="0.2">
      <c r="A23" s="796"/>
      <c r="B23" s="796"/>
      <c r="C23" s="796"/>
      <c r="D23" s="800"/>
      <c r="E23" s="801"/>
      <c r="F23" s="801"/>
      <c r="G23" s="801"/>
      <c r="H23" s="799"/>
      <c r="I23" s="447"/>
      <c r="J23" s="436"/>
      <c r="K23" s="802"/>
      <c r="L23" s="797"/>
      <c r="M23" s="436"/>
    </row>
    <row r="24" spans="1:13" ht="15.75" customHeight="1" x14ac:dyDescent="0.2">
      <c r="A24" s="803"/>
      <c r="B24" s="796"/>
      <c r="C24" s="796"/>
      <c r="E24" s="796"/>
      <c r="F24" s="797"/>
      <c r="G24" s="798"/>
      <c r="H24" s="804"/>
      <c r="I24" s="447"/>
      <c r="J24" s="436"/>
      <c r="K24" s="797"/>
      <c r="L24" s="384"/>
      <c r="M24" s="436"/>
    </row>
    <row r="25" spans="1:13" ht="15.75" customHeight="1" x14ac:dyDescent="0.2">
      <c r="A25" s="803"/>
      <c r="B25" s="805"/>
      <c r="C25" s="805"/>
      <c r="D25" s="194"/>
      <c r="E25" s="796"/>
      <c r="F25" s="806"/>
      <c r="G25" s="807"/>
      <c r="H25" s="808"/>
      <c r="I25" s="375"/>
      <c r="J25" s="375"/>
      <c r="K25" s="809"/>
      <c r="L25" s="375"/>
      <c r="M25" s="436"/>
    </row>
    <row r="26" spans="1:13" ht="15.75" customHeight="1" x14ac:dyDescent="0.2">
      <c r="A26" s="803"/>
      <c r="B26" s="805"/>
      <c r="C26" s="805"/>
      <c r="D26" s="194"/>
      <c r="E26" s="796"/>
      <c r="F26" s="809"/>
      <c r="G26" s="807"/>
      <c r="H26" s="810"/>
      <c r="I26" s="444"/>
      <c r="J26" s="444"/>
      <c r="K26" s="809"/>
      <c r="L26" s="809"/>
      <c r="M26" s="436"/>
    </row>
    <row r="27" spans="1:13" ht="15.75" customHeight="1" x14ac:dyDescent="0.2">
      <c r="A27" s="803"/>
      <c r="B27" s="811"/>
      <c r="C27" s="93" t="s">
        <v>446</v>
      </c>
      <c r="D27" s="194"/>
      <c r="E27" s="796"/>
      <c r="F27" s="809"/>
      <c r="G27" s="812"/>
      <c r="H27" s="810"/>
      <c r="I27" s="444"/>
      <c r="J27" s="444"/>
      <c r="K27" s="809"/>
      <c r="L27" s="809"/>
      <c r="M27" s="436"/>
    </row>
    <row r="28" spans="1:13" ht="15.75" customHeight="1" x14ac:dyDescent="0.2">
      <c r="A28" s="803"/>
      <c r="B28" s="805"/>
      <c r="C28" s="93"/>
      <c r="D28" s="384"/>
      <c r="F28" s="792"/>
      <c r="G28" s="813"/>
      <c r="H28" s="814"/>
      <c r="I28" s="815"/>
      <c r="J28" s="816"/>
      <c r="K28" s="792"/>
      <c r="L28" s="792"/>
      <c r="M28" s="817"/>
    </row>
    <row r="29" spans="1:13" ht="15.75" customHeight="1" x14ac:dyDescent="0.2">
      <c r="A29" s="803"/>
      <c r="B29" s="805"/>
      <c r="C29" s="805"/>
      <c r="D29" s="384"/>
      <c r="F29" s="792"/>
      <c r="G29" s="813"/>
      <c r="H29" s="814"/>
      <c r="I29" s="815"/>
      <c r="J29" s="816"/>
      <c r="K29" s="792"/>
      <c r="L29" s="818"/>
      <c r="M29" s="817"/>
    </row>
    <row r="30" spans="1:13" ht="15.75" customHeight="1" x14ac:dyDescent="0.2">
      <c r="A30" s="803"/>
      <c r="B30" s="796"/>
      <c r="C30" s="796"/>
      <c r="D30" s="194"/>
      <c r="E30" s="796"/>
      <c r="F30" s="819"/>
      <c r="G30" s="820"/>
      <c r="H30" s="821"/>
      <c r="I30" s="194"/>
      <c r="J30" s="194"/>
      <c r="K30" s="822"/>
      <c r="L30" s="822"/>
      <c r="M30" s="194"/>
    </row>
    <row r="31" spans="1:13" ht="15.75" customHeight="1" x14ac:dyDescent="0.2">
      <c r="A31" s="803"/>
      <c r="B31" s="796"/>
      <c r="C31" s="796"/>
      <c r="D31" s="194"/>
      <c r="E31" s="796"/>
      <c r="F31" s="822"/>
      <c r="G31" s="812"/>
      <c r="H31" s="821"/>
      <c r="I31" s="194"/>
      <c r="J31" s="194"/>
      <c r="K31" s="822"/>
      <c r="L31" s="822"/>
      <c r="M31" s="194"/>
    </row>
    <row r="32" spans="1:13" ht="15.75" customHeight="1" x14ac:dyDescent="0.2">
      <c r="A32" s="803"/>
      <c r="B32" s="796"/>
      <c r="C32" s="796"/>
      <c r="D32" s="194"/>
      <c r="E32" s="796"/>
      <c r="F32" s="822"/>
      <c r="G32" s="812"/>
      <c r="H32" s="821"/>
      <c r="I32" s="194"/>
      <c r="J32" s="194"/>
      <c r="K32" s="822"/>
      <c r="L32" s="822"/>
      <c r="M32" s="194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2:B16"/>
    <mergeCell ref="B18:B20"/>
    <mergeCell ref="A1:E1"/>
    <mergeCell ref="C2:E2"/>
    <mergeCell ref="B3:B5"/>
    <mergeCell ref="C6:E6"/>
    <mergeCell ref="B7:B10"/>
    <mergeCell ref="C11:E11"/>
    <mergeCell ref="C17:E17"/>
  </mergeCells>
  <printOptions gridLines="1"/>
  <pageMargins left="0.3073654390934844" right="0.27762039660056659" top="1" bottom="0.45609065155807366" header="0" footer="0"/>
  <pageSetup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D966"/>
    <outlinePr summaryBelow="0" summaryRight="0"/>
  </sheetPr>
  <dimension ref="A1:A1000"/>
  <sheetViews>
    <sheetView workbookViewId="0"/>
  </sheetViews>
  <sheetFormatPr baseColWidth="10" defaultColWidth="14.5" defaultRowHeight="15" customHeight="1" x14ac:dyDescent="0.2"/>
  <cols>
    <col min="1" max="6" width="14.5" customWidth="1"/>
  </cols>
  <sheetData>
    <row r="1" spans="1:1" x14ac:dyDescent="0.2">
      <c r="A1" s="823" t="s">
        <v>447</v>
      </c>
    </row>
    <row r="2" spans="1:1" x14ac:dyDescent="0.2">
      <c r="A2" s="823" t="s">
        <v>448</v>
      </c>
    </row>
    <row r="3" spans="1:1" x14ac:dyDescent="0.2">
      <c r="A3" s="823" t="s">
        <v>449</v>
      </c>
    </row>
    <row r="4" spans="1:1" x14ac:dyDescent="0.2">
      <c r="A4" s="823" t="s">
        <v>450</v>
      </c>
    </row>
    <row r="8" spans="1:1" ht="14.2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1C232"/>
    <outlinePr summaryBelow="0" summaryRight="0"/>
    <pageSetUpPr fitToPage="1"/>
  </sheetPr>
  <dimension ref="A1:AB1000"/>
  <sheetViews>
    <sheetView workbookViewId="0"/>
  </sheetViews>
  <sheetFormatPr baseColWidth="10" defaultColWidth="14.5" defaultRowHeight="15" customHeight="1" x14ac:dyDescent="0.2"/>
  <cols>
    <col min="1" max="1" width="8" customWidth="1"/>
    <col min="2" max="2" width="9.5" customWidth="1"/>
    <col min="3" max="3" width="5.33203125" customWidth="1"/>
    <col min="4" max="4" width="35.83203125" customWidth="1"/>
    <col min="5" max="5" width="19.5" customWidth="1"/>
    <col min="6" max="6" width="49.5" customWidth="1"/>
    <col min="7" max="13" width="9" customWidth="1"/>
  </cols>
  <sheetData>
    <row r="1" spans="1:28" ht="38.25" customHeight="1" x14ac:dyDescent="0.2">
      <c r="A1" s="1850" t="s">
        <v>451</v>
      </c>
      <c r="B1" s="1672"/>
      <c r="C1" s="1672"/>
      <c r="D1" s="1672"/>
      <c r="E1" s="1672"/>
      <c r="F1" s="1672"/>
      <c r="G1" s="1672"/>
      <c r="H1" s="1851"/>
      <c r="I1" s="1852" t="s">
        <v>452</v>
      </c>
      <c r="J1" s="1657"/>
      <c r="K1" s="1853"/>
      <c r="L1" s="824"/>
      <c r="M1" s="82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</row>
    <row r="2" spans="1:28" ht="15.75" customHeight="1" x14ac:dyDescent="0.2">
      <c r="A2" s="826" t="s">
        <v>14</v>
      </c>
      <c r="B2" s="827" t="s">
        <v>453</v>
      </c>
      <c r="C2" s="827" t="s">
        <v>174</v>
      </c>
      <c r="D2" s="827" t="s">
        <v>454</v>
      </c>
      <c r="E2" s="827" t="s">
        <v>455</v>
      </c>
      <c r="F2" s="827" t="s">
        <v>456</v>
      </c>
      <c r="G2" s="827" t="s">
        <v>22</v>
      </c>
      <c r="H2" s="828" t="s">
        <v>298</v>
      </c>
      <c r="I2" s="829" t="s">
        <v>457</v>
      </c>
      <c r="J2" s="827" t="s">
        <v>222</v>
      </c>
      <c r="K2" s="830" t="s">
        <v>458</v>
      </c>
      <c r="L2" s="831" t="s">
        <v>459</v>
      </c>
      <c r="M2" s="832" t="s">
        <v>460</v>
      </c>
      <c r="N2" s="833"/>
      <c r="O2" s="834"/>
      <c r="P2" s="375"/>
      <c r="Q2" s="375"/>
      <c r="R2" s="194"/>
      <c r="S2" s="834"/>
      <c r="T2" s="834"/>
      <c r="U2" s="834"/>
      <c r="V2" s="834"/>
      <c r="W2" s="834"/>
      <c r="X2" s="834"/>
      <c r="Y2" s="834"/>
      <c r="Z2" s="834"/>
      <c r="AA2" s="834"/>
      <c r="AB2" s="834"/>
    </row>
    <row r="3" spans="1:28" ht="15.75" customHeight="1" x14ac:dyDescent="0.2">
      <c r="A3" s="835">
        <v>43998</v>
      </c>
      <c r="B3" s="743" t="s">
        <v>229</v>
      </c>
      <c r="C3" s="836" t="s">
        <v>53</v>
      </c>
      <c r="D3" s="743" t="s">
        <v>461</v>
      </c>
      <c r="E3" s="743" t="s">
        <v>462</v>
      </c>
      <c r="F3" s="743" t="s">
        <v>463</v>
      </c>
      <c r="G3" s="836" t="s">
        <v>53</v>
      </c>
      <c r="H3" s="837" t="s">
        <v>53</v>
      </c>
      <c r="I3" s="838" t="s">
        <v>53</v>
      </c>
      <c r="J3" s="839" t="s">
        <v>53</v>
      </c>
      <c r="K3" s="840" t="s">
        <v>53</v>
      </c>
      <c r="L3" s="841">
        <v>0.5</v>
      </c>
      <c r="M3" s="842">
        <v>0.20833333333333334</v>
      </c>
      <c r="N3" s="194" t="s">
        <v>464</v>
      </c>
      <c r="O3" s="194"/>
      <c r="P3" s="375"/>
      <c r="Q3" s="375"/>
      <c r="R3" s="194"/>
      <c r="S3" s="375"/>
      <c r="T3" s="375"/>
      <c r="U3" s="375"/>
      <c r="V3" s="375"/>
      <c r="W3" s="375"/>
      <c r="X3" s="375"/>
      <c r="Y3" s="375"/>
      <c r="Z3" s="375"/>
      <c r="AA3" s="375"/>
      <c r="AB3" s="375"/>
    </row>
    <row r="4" spans="1:28" ht="15.75" customHeight="1" x14ac:dyDescent="0.2">
      <c r="A4" s="1854" t="s">
        <v>465</v>
      </c>
      <c r="B4" s="1598"/>
      <c r="C4" s="1599"/>
      <c r="D4" s="843"/>
      <c r="E4" s="843" t="s">
        <v>466</v>
      </c>
      <c r="F4" s="843" t="s">
        <v>467</v>
      </c>
      <c r="G4" s="844">
        <f>L3+M3</f>
        <v>0.70833333333333337</v>
      </c>
      <c r="H4" s="845"/>
      <c r="I4" s="846"/>
      <c r="J4" s="847"/>
      <c r="K4" s="848"/>
      <c r="L4" s="849"/>
      <c r="M4" s="850"/>
      <c r="N4" s="194" t="s">
        <v>468</v>
      </c>
      <c r="O4" s="194"/>
      <c r="P4" s="375"/>
      <c r="Q4" s="375"/>
      <c r="R4" s="194"/>
      <c r="S4" s="851"/>
      <c r="T4" s="851"/>
      <c r="U4" s="851"/>
      <c r="V4" s="851"/>
      <c r="W4" s="851"/>
      <c r="X4" s="851"/>
      <c r="Y4" s="851"/>
      <c r="Z4" s="851"/>
      <c r="AA4" s="851"/>
      <c r="AB4" s="851"/>
    </row>
    <row r="5" spans="1:28" ht="15.75" customHeight="1" x14ac:dyDescent="0.2">
      <c r="A5" s="835">
        <v>43999</v>
      </c>
      <c r="B5" s="743" t="s">
        <v>469</v>
      </c>
      <c r="C5" s="836" t="s">
        <v>53</v>
      </c>
      <c r="D5" s="743" t="s">
        <v>470</v>
      </c>
      <c r="E5" s="743" t="s">
        <v>466</v>
      </c>
      <c r="F5" s="743" t="s">
        <v>471</v>
      </c>
      <c r="G5" s="779">
        <v>0.58333333333333337</v>
      </c>
      <c r="H5" s="852">
        <v>0.66666666666666663</v>
      </c>
      <c r="I5" s="853">
        <v>0.70833333333333337</v>
      </c>
      <c r="J5" s="839" t="s">
        <v>53</v>
      </c>
      <c r="K5" s="854">
        <v>0.91666666666666663</v>
      </c>
      <c r="L5" s="855" t="s">
        <v>53</v>
      </c>
      <c r="M5" s="856" t="s">
        <v>53</v>
      </c>
      <c r="N5" s="194" t="s">
        <v>472</v>
      </c>
      <c r="O5" s="194"/>
      <c r="P5" s="375"/>
      <c r="Q5" s="375"/>
      <c r="R5" s="194"/>
      <c r="S5" s="375"/>
      <c r="T5" s="375"/>
      <c r="U5" s="375"/>
      <c r="V5" s="375"/>
      <c r="W5" s="375"/>
      <c r="X5" s="375"/>
      <c r="Y5" s="375"/>
      <c r="Z5" s="375"/>
      <c r="AA5" s="375"/>
      <c r="AB5" s="375"/>
    </row>
    <row r="6" spans="1:28" ht="15.75" customHeight="1" x14ac:dyDescent="0.2">
      <c r="A6" s="1854" t="s">
        <v>465</v>
      </c>
      <c r="B6" s="1598"/>
      <c r="C6" s="1599"/>
      <c r="D6" s="843"/>
      <c r="E6" s="843" t="s">
        <v>466</v>
      </c>
      <c r="F6" s="843" t="s">
        <v>467</v>
      </c>
      <c r="G6" s="844">
        <v>0.9375</v>
      </c>
      <c r="H6" s="845"/>
      <c r="I6" s="846"/>
      <c r="J6" s="847"/>
      <c r="K6" s="848"/>
      <c r="L6" s="849"/>
      <c r="M6" s="850"/>
      <c r="N6" s="194"/>
      <c r="O6" s="194"/>
      <c r="P6" s="375"/>
      <c r="Q6" s="375"/>
      <c r="R6" s="194"/>
      <c r="S6" s="851"/>
      <c r="T6" s="851"/>
      <c r="U6" s="851"/>
      <c r="V6" s="851"/>
      <c r="W6" s="851"/>
      <c r="X6" s="851"/>
      <c r="Y6" s="851"/>
      <c r="Z6" s="851"/>
      <c r="AA6" s="851"/>
      <c r="AB6" s="851"/>
    </row>
    <row r="7" spans="1:28" ht="15.75" customHeight="1" x14ac:dyDescent="0.2">
      <c r="A7" s="835">
        <v>44000</v>
      </c>
      <c r="B7" s="743" t="s">
        <v>229</v>
      </c>
      <c r="C7" s="836" t="s">
        <v>53</v>
      </c>
      <c r="D7" s="743" t="s">
        <v>470</v>
      </c>
      <c r="E7" s="743" t="s">
        <v>466</v>
      </c>
      <c r="F7" s="743" t="s">
        <v>471</v>
      </c>
      <c r="G7" s="779">
        <v>0.25</v>
      </c>
      <c r="H7" s="852">
        <v>0.27083333333333331</v>
      </c>
      <c r="I7" s="853">
        <v>0.27083333333333331</v>
      </c>
      <c r="J7" s="839" t="s">
        <v>53</v>
      </c>
      <c r="K7" s="854">
        <v>0.35416666666666669</v>
      </c>
      <c r="L7" s="855" t="s">
        <v>53</v>
      </c>
      <c r="M7" s="856" t="s">
        <v>53</v>
      </c>
      <c r="N7" s="194"/>
      <c r="O7" s="194"/>
      <c r="P7" s="375"/>
      <c r="Q7" s="375"/>
      <c r="R7" s="194"/>
      <c r="S7" s="375"/>
      <c r="T7" s="375"/>
      <c r="U7" s="375"/>
      <c r="V7" s="375"/>
      <c r="W7" s="375"/>
      <c r="X7" s="375"/>
      <c r="Y7" s="375"/>
      <c r="Z7" s="375"/>
      <c r="AA7" s="375"/>
      <c r="AB7" s="375"/>
    </row>
    <row r="8" spans="1:28" ht="15.75" customHeight="1" x14ac:dyDescent="0.2">
      <c r="A8" s="835">
        <v>44000</v>
      </c>
      <c r="B8" s="743" t="s">
        <v>229</v>
      </c>
      <c r="C8" s="836" t="s">
        <v>53</v>
      </c>
      <c r="D8" s="743" t="s">
        <v>473</v>
      </c>
      <c r="E8" s="743" t="s">
        <v>466</v>
      </c>
      <c r="F8" s="743" t="s">
        <v>471</v>
      </c>
      <c r="G8" s="836" t="s">
        <v>53</v>
      </c>
      <c r="H8" s="837" t="s">
        <v>53</v>
      </c>
      <c r="I8" s="853">
        <v>0.4375</v>
      </c>
      <c r="J8" s="839" t="s">
        <v>53</v>
      </c>
      <c r="K8" s="854">
        <v>0.5</v>
      </c>
      <c r="L8" s="841">
        <v>0.52083333333333337</v>
      </c>
      <c r="M8" s="842">
        <v>1.4583333333333332E-2</v>
      </c>
      <c r="N8" s="194"/>
      <c r="O8" s="194"/>
      <c r="P8" s="375"/>
      <c r="Q8" s="375"/>
      <c r="R8" s="194"/>
      <c r="S8" s="375"/>
      <c r="T8" s="375"/>
      <c r="U8" s="375"/>
      <c r="V8" s="375"/>
      <c r="W8" s="375"/>
      <c r="X8" s="375"/>
      <c r="Y8" s="375"/>
      <c r="Z8" s="375"/>
      <c r="AA8" s="375"/>
      <c r="AB8" s="375"/>
    </row>
    <row r="9" spans="1:28" ht="28" x14ac:dyDescent="0.2">
      <c r="A9" s="857">
        <v>44000</v>
      </c>
      <c r="B9" s="858">
        <v>1</v>
      </c>
      <c r="C9" s="858">
        <v>23</v>
      </c>
      <c r="D9" s="858" t="s">
        <v>474</v>
      </c>
      <c r="E9" s="858" t="s">
        <v>275</v>
      </c>
      <c r="F9" s="858" t="s">
        <v>475</v>
      </c>
      <c r="G9" s="859">
        <f>L8+M8</f>
        <v>0.53541666666666665</v>
      </c>
      <c r="H9" s="860">
        <v>0.55208333333333337</v>
      </c>
      <c r="I9" s="861">
        <v>0.58333333333333337</v>
      </c>
      <c r="J9" s="862">
        <v>0.59652777777777777</v>
      </c>
      <c r="K9" s="863">
        <v>0.60763888888888895</v>
      </c>
      <c r="L9" s="864">
        <f>K9+TIME(0,15,0)</f>
        <v>0.61805555555555558</v>
      </c>
      <c r="M9" s="865">
        <v>6.9444444444444441E-3</v>
      </c>
      <c r="N9" s="194"/>
      <c r="O9" s="194"/>
      <c r="P9" s="375"/>
      <c r="Q9" s="375"/>
      <c r="R9" s="194"/>
      <c r="S9" s="375"/>
      <c r="T9" s="375"/>
      <c r="U9" s="375"/>
      <c r="V9" s="375"/>
      <c r="W9" s="866"/>
      <c r="X9" s="866"/>
      <c r="Y9" s="866"/>
      <c r="Z9" s="866"/>
      <c r="AA9" s="866"/>
      <c r="AB9" s="866"/>
    </row>
    <row r="10" spans="1:28" ht="15.75" customHeight="1" x14ac:dyDescent="0.2">
      <c r="A10" s="1855"/>
      <c r="B10" s="1598"/>
      <c r="C10" s="1598"/>
      <c r="D10" s="1598"/>
      <c r="E10" s="1598"/>
      <c r="F10" s="1598"/>
      <c r="G10" s="1598"/>
      <c r="H10" s="1598"/>
      <c r="I10" s="1598"/>
      <c r="J10" s="1598"/>
      <c r="K10" s="1598"/>
      <c r="L10" s="1598"/>
      <c r="M10" s="1697"/>
      <c r="N10" s="194"/>
      <c r="O10" s="375"/>
      <c r="P10" s="375"/>
      <c r="Q10" s="375"/>
      <c r="R10" s="194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</row>
    <row r="11" spans="1:28" ht="42" x14ac:dyDescent="0.2">
      <c r="A11" s="857">
        <v>44000</v>
      </c>
      <c r="B11" s="858">
        <v>2</v>
      </c>
      <c r="C11" s="858"/>
      <c r="D11" s="858" t="s">
        <v>476</v>
      </c>
      <c r="E11" s="858" t="s">
        <v>275</v>
      </c>
      <c r="F11" s="858" t="s">
        <v>477</v>
      </c>
      <c r="G11" s="859">
        <f>L9+M9</f>
        <v>0.625</v>
      </c>
      <c r="H11" s="860">
        <v>0.63194444444444442</v>
      </c>
      <c r="I11" s="861">
        <v>0.63194444444444442</v>
      </c>
      <c r="J11" s="862">
        <v>0.63750000000000007</v>
      </c>
      <c r="K11" s="863">
        <v>0.64583333333333337</v>
      </c>
      <c r="L11" s="864">
        <f>K11+TIME(0,15,0)</f>
        <v>0.65625</v>
      </c>
      <c r="M11" s="865">
        <v>3.4722222222222224E-2</v>
      </c>
      <c r="N11" s="194"/>
      <c r="O11" s="375"/>
      <c r="P11" s="375"/>
      <c r="Q11" s="375"/>
      <c r="R11" s="194"/>
      <c r="S11" s="375"/>
      <c r="T11" s="375"/>
      <c r="U11" s="375"/>
      <c r="V11" s="375"/>
      <c r="W11" s="866"/>
      <c r="X11" s="866"/>
      <c r="Y11" s="866"/>
      <c r="Z11" s="866"/>
      <c r="AA11" s="866"/>
      <c r="AB11" s="866"/>
    </row>
    <row r="12" spans="1:28" ht="15" customHeight="1" x14ac:dyDescent="0.2">
      <c r="A12" s="1856"/>
      <c r="B12" s="1598"/>
      <c r="C12" s="1598"/>
      <c r="D12" s="1598"/>
      <c r="E12" s="1598"/>
      <c r="F12" s="1598"/>
      <c r="G12" s="1598"/>
      <c r="H12" s="1598"/>
      <c r="I12" s="1598"/>
      <c r="J12" s="1598"/>
      <c r="K12" s="1598"/>
      <c r="L12" s="1598"/>
      <c r="M12" s="1697"/>
      <c r="N12" s="194"/>
      <c r="O12" s="194"/>
      <c r="P12" s="375"/>
      <c r="Q12" s="375"/>
      <c r="R12" s="194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</row>
    <row r="13" spans="1:28" ht="15.75" customHeight="1" x14ac:dyDescent="0.2">
      <c r="A13" s="835">
        <v>44000</v>
      </c>
      <c r="B13" s="743"/>
      <c r="C13" s="743"/>
      <c r="D13" s="743" t="s">
        <v>478</v>
      </c>
      <c r="E13" s="743" t="s">
        <v>479</v>
      </c>
      <c r="F13" s="743" t="s">
        <v>480</v>
      </c>
      <c r="G13" s="779">
        <f>L11+M11</f>
        <v>0.69097222222222221</v>
      </c>
      <c r="H13" s="852">
        <v>0.70833333333333337</v>
      </c>
      <c r="I13" s="867"/>
      <c r="J13" s="868">
        <v>0.79166666666666663</v>
      </c>
      <c r="K13" s="869"/>
      <c r="L13" s="841">
        <v>0.83333333333333337</v>
      </c>
      <c r="M13" s="870">
        <v>8.3333333333333332E-3</v>
      </c>
      <c r="N13" s="194"/>
      <c r="O13" s="194"/>
      <c r="P13" s="375"/>
      <c r="Q13" s="375"/>
      <c r="R13" s="194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</row>
    <row r="14" spans="1:28" ht="15" customHeight="1" x14ac:dyDescent="0.2">
      <c r="A14" s="1856"/>
      <c r="B14" s="1598"/>
      <c r="C14" s="1598"/>
      <c r="D14" s="1598"/>
      <c r="E14" s="1598"/>
      <c r="F14" s="1598"/>
      <c r="G14" s="1598"/>
      <c r="H14" s="1598"/>
      <c r="I14" s="1598"/>
      <c r="J14" s="1598"/>
      <c r="K14" s="1598"/>
      <c r="L14" s="1598"/>
      <c r="M14" s="1697"/>
      <c r="N14" s="194"/>
      <c r="O14" s="375"/>
      <c r="P14" s="375"/>
      <c r="Q14" s="375"/>
      <c r="R14" s="194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</row>
    <row r="15" spans="1:28" ht="15.75" customHeight="1" x14ac:dyDescent="0.2">
      <c r="A15" s="835">
        <v>44000</v>
      </c>
      <c r="B15" s="743">
        <v>3</v>
      </c>
      <c r="C15" s="743">
        <v>60</v>
      </c>
      <c r="D15" s="743" t="s">
        <v>481</v>
      </c>
      <c r="E15" s="858" t="s">
        <v>482</v>
      </c>
      <c r="F15" s="743" t="s">
        <v>483</v>
      </c>
      <c r="G15" s="871">
        <f>L13+M13</f>
        <v>0.84166666666666667</v>
      </c>
      <c r="H15" s="872">
        <v>0.85416666666666663</v>
      </c>
      <c r="I15" s="853">
        <v>0.84027777777777779</v>
      </c>
      <c r="J15" s="868">
        <v>0.84722222222222221</v>
      </c>
      <c r="K15" s="854">
        <v>0.85416666666666663</v>
      </c>
      <c r="L15" s="841">
        <f>K15+TIME(0,15,0)</f>
        <v>0.86458333333333326</v>
      </c>
      <c r="M15" s="842"/>
      <c r="N15" s="194" t="s">
        <v>484</v>
      </c>
      <c r="O15" s="194"/>
      <c r="P15" s="375"/>
      <c r="Q15" s="375"/>
      <c r="R15" s="194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</row>
    <row r="16" spans="1:28" ht="15" customHeight="1" x14ac:dyDescent="0.2">
      <c r="A16" s="1856"/>
      <c r="B16" s="1598"/>
      <c r="C16" s="1598"/>
      <c r="D16" s="1598"/>
      <c r="E16" s="1598"/>
      <c r="F16" s="1598"/>
      <c r="G16" s="1598"/>
      <c r="H16" s="1598"/>
      <c r="I16" s="1598"/>
      <c r="J16" s="1598"/>
      <c r="K16" s="1598"/>
      <c r="L16" s="1598"/>
      <c r="M16" s="1697"/>
      <c r="N16" s="194"/>
      <c r="O16" s="375"/>
      <c r="P16" s="375"/>
      <c r="Q16" s="375"/>
      <c r="R16" s="194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</row>
    <row r="17" spans="1:28" ht="15.75" customHeight="1" x14ac:dyDescent="0.2">
      <c r="A17" s="1854" t="s">
        <v>485</v>
      </c>
      <c r="B17" s="1598"/>
      <c r="C17" s="1599"/>
      <c r="D17" s="843"/>
      <c r="E17" s="873" t="s">
        <v>486</v>
      </c>
      <c r="F17" s="874" t="s">
        <v>487</v>
      </c>
      <c r="G17" s="875"/>
      <c r="H17" s="876"/>
      <c r="I17" s="877"/>
      <c r="J17" s="878"/>
      <c r="K17" s="879"/>
      <c r="L17" s="880"/>
      <c r="M17" s="881"/>
      <c r="N17" s="194"/>
      <c r="O17" s="882"/>
      <c r="P17" s="375"/>
      <c r="Q17" s="375"/>
      <c r="R17" s="883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</row>
    <row r="18" spans="1:28" ht="15.75" customHeight="1" x14ac:dyDescent="0.2">
      <c r="A18" s="1857">
        <v>44001</v>
      </c>
      <c r="B18" s="743">
        <v>5</v>
      </c>
      <c r="C18" s="743">
        <v>9</v>
      </c>
      <c r="D18" s="743" t="s">
        <v>488</v>
      </c>
      <c r="E18" s="743" t="s">
        <v>489</v>
      </c>
      <c r="F18" s="743" t="s">
        <v>490</v>
      </c>
      <c r="G18" s="779">
        <v>0.34722222222222227</v>
      </c>
      <c r="H18" s="852">
        <v>0.3611111111111111</v>
      </c>
      <c r="I18" s="853">
        <v>0.3611111111111111</v>
      </c>
      <c r="J18" s="868">
        <v>0.36805555555555558</v>
      </c>
      <c r="K18" s="854">
        <v>0.375</v>
      </c>
      <c r="L18" s="841">
        <f>K18+TIME(0,15,0)</f>
        <v>0.38541666666666669</v>
      </c>
      <c r="M18" s="842">
        <v>3.7499999999999999E-2</v>
      </c>
      <c r="N18" s="194"/>
      <c r="O18" s="194"/>
      <c r="P18" s="375"/>
      <c r="Q18" s="375"/>
      <c r="R18" s="883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</row>
    <row r="19" spans="1:28" ht="15.75" customHeight="1" x14ac:dyDescent="0.2">
      <c r="A19" s="1683"/>
      <c r="B19" s="1858"/>
      <c r="C19" s="1598"/>
      <c r="D19" s="1598"/>
      <c r="E19" s="1598"/>
      <c r="F19" s="1598"/>
      <c r="G19" s="1598"/>
      <c r="H19" s="1598"/>
      <c r="I19" s="1598"/>
      <c r="J19" s="1598"/>
      <c r="K19" s="1598"/>
      <c r="L19" s="1598"/>
      <c r="M19" s="1697"/>
      <c r="N19" s="194"/>
      <c r="O19" s="194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</row>
    <row r="20" spans="1:28" ht="15.75" customHeight="1" x14ac:dyDescent="0.2">
      <c r="A20" s="1857">
        <v>44001</v>
      </c>
      <c r="B20" s="743">
        <v>5</v>
      </c>
      <c r="C20" s="743">
        <v>77</v>
      </c>
      <c r="D20" s="743" t="s">
        <v>491</v>
      </c>
      <c r="E20" s="743" t="s">
        <v>492</v>
      </c>
      <c r="F20" s="743" t="s">
        <v>493</v>
      </c>
      <c r="G20" s="779">
        <f>L18+M18</f>
        <v>0.42291666666666666</v>
      </c>
      <c r="H20" s="852">
        <v>0.4375</v>
      </c>
      <c r="I20" s="853">
        <v>0.44791666666666669</v>
      </c>
      <c r="J20" s="868">
        <v>0.47430555555555554</v>
      </c>
      <c r="K20" s="854">
        <v>0.47916666666666669</v>
      </c>
      <c r="L20" s="841">
        <f>K20+TIME(0,15,0)</f>
        <v>0.48958333333333337</v>
      </c>
      <c r="M20" s="842">
        <v>1.7361111111111112E-2</v>
      </c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</row>
    <row r="21" spans="1:28" ht="15.75" customHeight="1" x14ac:dyDescent="0.2">
      <c r="A21" s="1683"/>
      <c r="B21" s="1858"/>
      <c r="C21" s="1598"/>
      <c r="D21" s="1598"/>
      <c r="E21" s="1598"/>
      <c r="F21" s="1598"/>
      <c r="G21" s="1598"/>
      <c r="H21" s="1598"/>
      <c r="I21" s="1598"/>
      <c r="J21" s="1598"/>
      <c r="K21" s="1598"/>
      <c r="L21" s="1598"/>
      <c r="M21" s="1697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</row>
    <row r="22" spans="1:28" ht="15.75" customHeight="1" x14ac:dyDescent="0.2">
      <c r="A22" s="1857">
        <v>44001</v>
      </c>
      <c r="B22" s="743" t="s">
        <v>494</v>
      </c>
      <c r="C22" s="743"/>
      <c r="D22" s="743" t="s">
        <v>495</v>
      </c>
      <c r="E22" s="743" t="s">
        <v>496</v>
      </c>
      <c r="F22" s="743"/>
      <c r="G22" s="779">
        <f>M20+L20</f>
        <v>0.50694444444444453</v>
      </c>
      <c r="H22" s="852">
        <v>0.54166666666666663</v>
      </c>
      <c r="I22" s="884"/>
      <c r="J22" s="885"/>
      <c r="K22" s="854">
        <v>0.58333333333333337</v>
      </c>
      <c r="L22" s="841">
        <f>K22+TIME(0,15,0)</f>
        <v>0.59375</v>
      </c>
      <c r="M22" s="842">
        <v>1.3194444444444444E-2</v>
      </c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</row>
    <row r="23" spans="1:28" ht="15.75" customHeight="1" x14ac:dyDescent="0.2">
      <c r="A23" s="1683"/>
      <c r="B23" s="1858"/>
      <c r="C23" s="1598"/>
      <c r="D23" s="1598"/>
      <c r="E23" s="1598"/>
      <c r="F23" s="1598"/>
      <c r="G23" s="1598"/>
      <c r="H23" s="1598"/>
      <c r="I23" s="1598"/>
      <c r="J23" s="1598"/>
      <c r="K23" s="1598"/>
      <c r="L23" s="1598"/>
      <c r="M23" s="1697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</row>
    <row r="24" spans="1:28" ht="15.75" customHeight="1" x14ac:dyDescent="0.2">
      <c r="A24" s="1857">
        <v>44001</v>
      </c>
      <c r="B24" s="743">
        <v>6</v>
      </c>
      <c r="C24" s="743">
        <v>19</v>
      </c>
      <c r="D24" s="743" t="s">
        <v>488</v>
      </c>
      <c r="E24" s="743" t="s">
        <v>497</v>
      </c>
      <c r="F24" s="743" t="s">
        <v>498</v>
      </c>
      <c r="G24" s="779">
        <f>L22+M22</f>
        <v>0.6069444444444444</v>
      </c>
      <c r="H24" s="852">
        <v>0.61805555555555558</v>
      </c>
      <c r="I24" s="853">
        <v>0.63194444444444442</v>
      </c>
      <c r="J24" s="868">
        <v>0.63680555555555551</v>
      </c>
      <c r="K24" s="854">
        <v>0.64583333333333337</v>
      </c>
      <c r="L24" s="841">
        <f>K24+TIME(0,15,0)</f>
        <v>0.65625</v>
      </c>
      <c r="M24" s="842">
        <v>1.3888888888888888E-2</v>
      </c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</row>
    <row r="25" spans="1:28" ht="15.75" customHeight="1" x14ac:dyDescent="0.2">
      <c r="A25" s="1683"/>
      <c r="B25" s="1858"/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697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</row>
    <row r="26" spans="1:28" ht="15.75" customHeight="1" x14ac:dyDescent="0.2">
      <c r="A26" s="1857">
        <v>44001</v>
      </c>
      <c r="B26" s="743">
        <v>6</v>
      </c>
      <c r="C26" s="743">
        <v>103</v>
      </c>
      <c r="D26" s="743" t="s">
        <v>488</v>
      </c>
      <c r="E26" s="743" t="s">
        <v>499</v>
      </c>
      <c r="F26" s="743" t="s">
        <v>500</v>
      </c>
      <c r="G26" s="779">
        <f>M24+L24</f>
        <v>0.67013888888888884</v>
      </c>
      <c r="H26" s="852">
        <v>0.77083333333333337</v>
      </c>
      <c r="I26" s="853">
        <v>0.77083333333333337</v>
      </c>
      <c r="J26" s="868">
        <v>0.77569444444444446</v>
      </c>
      <c r="K26" s="854">
        <v>0.78472222222222221</v>
      </c>
      <c r="L26" s="841">
        <f>K26+TIME(0,15,0)</f>
        <v>0.79513888888888884</v>
      </c>
      <c r="M26" s="842">
        <v>2.2222222222222223E-2</v>
      </c>
      <c r="N26" s="882" t="s">
        <v>501</v>
      </c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</row>
    <row r="27" spans="1:28" ht="15.75" customHeight="1" x14ac:dyDescent="0.2">
      <c r="A27" s="1683"/>
      <c r="B27" s="1858"/>
      <c r="C27" s="1598"/>
      <c r="D27" s="1598"/>
      <c r="E27" s="1598"/>
      <c r="F27" s="1598"/>
      <c r="G27" s="1598"/>
      <c r="H27" s="1598"/>
      <c r="I27" s="1598"/>
      <c r="J27" s="1598"/>
      <c r="K27" s="1598"/>
      <c r="L27" s="1598"/>
      <c r="M27" s="1697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</row>
    <row r="28" spans="1:28" ht="15.75" customHeight="1" x14ac:dyDescent="0.2">
      <c r="A28" s="1857">
        <v>44001</v>
      </c>
      <c r="B28" s="743">
        <v>7</v>
      </c>
      <c r="C28" s="743">
        <v>28</v>
      </c>
      <c r="D28" s="743" t="s">
        <v>488</v>
      </c>
      <c r="E28" s="743" t="s">
        <v>502</v>
      </c>
      <c r="F28" s="743" t="s">
        <v>503</v>
      </c>
      <c r="G28" s="779">
        <f>L26+M26</f>
        <v>0.81736111111111109</v>
      </c>
      <c r="H28" s="852">
        <v>0.90972222222222221</v>
      </c>
      <c r="I28" s="853">
        <v>0.90972222222222221</v>
      </c>
      <c r="J28" s="868">
        <v>0.91666666666666663</v>
      </c>
      <c r="K28" s="854">
        <v>0.92361111111111116</v>
      </c>
      <c r="L28" s="841">
        <f>K28+TIME(0,15,0)</f>
        <v>0.93402777777777779</v>
      </c>
      <c r="M28" s="842"/>
      <c r="N28" s="882" t="s">
        <v>504</v>
      </c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</row>
    <row r="29" spans="1:28" ht="15.75" customHeight="1" x14ac:dyDescent="0.2">
      <c r="A29" s="1683"/>
      <c r="B29" s="1858"/>
      <c r="C29" s="1598"/>
      <c r="D29" s="1598"/>
      <c r="E29" s="1598"/>
      <c r="F29" s="1598"/>
      <c r="G29" s="1598"/>
      <c r="H29" s="1598"/>
      <c r="I29" s="1598"/>
      <c r="J29" s="1598"/>
      <c r="K29" s="1598"/>
      <c r="L29" s="1598"/>
      <c r="M29" s="1697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</row>
    <row r="30" spans="1:28" ht="15.75" customHeight="1" x14ac:dyDescent="0.2">
      <c r="A30" s="1854" t="s">
        <v>505</v>
      </c>
      <c r="B30" s="1598"/>
      <c r="C30" s="1599"/>
      <c r="D30" s="843"/>
      <c r="E30" s="874" t="s">
        <v>506</v>
      </c>
      <c r="F30" s="874" t="s">
        <v>507</v>
      </c>
      <c r="G30" s="844"/>
      <c r="H30" s="845"/>
      <c r="I30" s="846"/>
      <c r="J30" s="847"/>
      <c r="K30" s="848"/>
      <c r="L30" s="886"/>
      <c r="M30" s="887"/>
      <c r="N30" s="851"/>
      <c r="O30" s="851"/>
      <c r="P30" s="851"/>
      <c r="Q30" s="851"/>
      <c r="R30" s="851"/>
      <c r="S30" s="851"/>
      <c r="T30" s="851"/>
      <c r="U30" s="851"/>
      <c r="V30" s="851"/>
      <c r="W30" s="851"/>
      <c r="X30" s="851"/>
      <c r="Y30" s="851"/>
      <c r="Z30" s="851"/>
      <c r="AA30" s="851"/>
      <c r="AB30" s="851"/>
    </row>
    <row r="31" spans="1:28" ht="15.75" customHeight="1" x14ac:dyDescent="0.2">
      <c r="A31" s="1857">
        <v>44002</v>
      </c>
      <c r="B31" s="743">
        <v>9</v>
      </c>
      <c r="C31" s="743"/>
      <c r="D31" s="743" t="s">
        <v>508</v>
      </c>
      <c r="E31" s="743" t="s">
        <v>509</v>
      </c>
      <c r="F31" s="743" t="s">
        <v>510</v>
      </c>
      <c r="G31" s="779">
        <v>0.4375</v>
      </c>
      <c r="H31" s="872">
        <v>0.47916666666666669</v>
      </c>
      <c r="I31" s="853">
        <v>0.52777777777777779</v>
      </c>
      <c r="J31" s="839" t="s">
        <v>511</v>
      </c>
      <c r="K31" s="854">
        <v>0.64722222222222225</v>
      </c>
      <c r="L31" s="841">
        <f>K31+TIME(0,15,0)</f>
        <v>0.65763888888888888</v>
      </c>
      <c r="M31" s="842">
        <v>3.4722222222222224E-2</v>
      </c>
      <c r="N31" s="375" t="s">
        <v>512</v>
      </c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</row>
    <row r="32" spans="1:28" ht="15.75" customHeight="1" x14ac:dyDescent="0.2">
      <c r="A32" s="1683"/>
      <c r="B32" s="1858"/>
      <c r="C32" s="1598"/>
      <c r="D32" s="1598"/>
      <c r="E32" s="1598"/>
      <c r="F32" s="1598"/>
      <c r="G32" s="1598"/>
      <c r="H32" s="1598"/>
      <c r="I32" s="1598"/>
      <c r="J32" s="1598"/>
      <c r="K32" s="1598"/>
      <c r="L32" s="1598"/>
      <c r="M32" s="1697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</row>
    <row r="33" spans="1:28" ht="15.75" customHeight="1" x14ac:dyDescent="0.2">
      <c r="A33" s="1857">
        <v>44002</v>
      </c>
      <c r="B33" s="743">
        <v>10</v>
      </c>
      <c r="C33" s="743">
        <v>18</v>
      </c>
      <c r="D33" s="743" t="s">
        <v>488</v>
      </c>
      <c r="E33" s="743" t="s">
        <v>513</v>
      </c>
      <c r="F33" s="743" t="s">
        <v>514</v>
      </c>
      <c r="G33" s="779">
        <f>L31+M31</f>
        <v>0.69236111111111109</v>
      </c>
      <c r="H33" s="852">
        <v>0.81597222222222221</v>
      </c>
      <c r="I33" s="853">
        <v>0.81597222222222221</v>
      </c>
      <c r="J33" s="868">
        <v>0.82430555555555562</v>
      </c>
      <c r="K33" s="854">
        <v>0.83333333333333337</v>
      </c>
      <c r="L33" s="841">
        <f>K33+TIME(0,15,0)</f>
        <v>0.84375</v>
      </c>
      <c r="M33" s="842">
        <v>2.7777777777777776E-2</v>
      </c>
      <c r="N33" s="375" t="s">
        <v>515</v>
      </c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</row>
    <row r="34" spans="1:28" ht="15.75" customHeight="1" x14ac:dyDescent="0.2">
      <c r="A34" s="1683"/>
      <c r="B34" s="1858"/>
      <c r="C34" s="1598"/>
      <c r="D34" s="1598"/>
      <c r="E34" s="1598"/>
      <c r="F34" s="1598"/>
      <c r="G34" s="1598"/>
      <c r="H34" s="1598"/>
      <c r="I34" s="1598"/>
      <c r="J34" s="1598"/>
      <c r="K34" s="1598"/>
      <c r="L34" s="1598"/>
      <c r="M34" s="1697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</row>
    <row r="35" spans="1:28" ht="15.75" customHeight="1" x14ac:dyDescent="0.2">
      <c r="A35" s="1857">
        <v>44002</v>
      </c>
      <c r="B35" s="743">
        <v>10</v>
      </c>
      <c r="C35" s="743">
        <v>55</v>
      </c>
      <c r="D35" s="743" t="s">
        <v>488</v>
      </c>
      <c r="E35" s="743" t="s">
        <v>516</v>
      </c>
      <c r="F35" s="743" t="s">
        <v>517</v>
      </c>
      <c r="G35" s="779">
        <f>L33+M33</f>
        <v>0.87152777777777779</v>
      </c>
      <c r="H35" s="852">
        <v>0.88541666666666663</v>
      </c>
      <c r="I35" s="853">
        <v>0.88541666666666663</v>
      </c>
      <c r="J35" s="868">
        <v>0.89097222222222217</v>
      </c>
      <c r="K35" s="854">
        <v>0.90277777777777779</v>
      </c>
      <c r="L35" s="841">
        <f>K35+TIME(0,15,0)</f>
        <v>0.91319444444444442</v>
      </c>
      <c r="M35" s="842"/>
      <c r="N35" s="882" t="s">
        <v>518</v>
      </c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</row>
    <row r="36" spans="1:28" ht="15.75" customHeight="1" x14ac:dyDescent="0.2">
      <c r="A36" s="1683"/>
      <c r="B36" s="1858"/>
      <c r="C36" s="1598"/>
      <c r="D36" s="1598"/>
      <c r="E36" s="1598"/>
      <c r="F36" s="1598"/>
      <c r="G36" s="1598"/>
      <c r="H36" s="1598"/>
      <c r="I36" s="1598"/>
      <c r="J36" s="1598"/>
      <c r="K36" s="1598"/>
      <c r="L36" s="1598"/>
      <c r="M36" s="1697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</row>
    <row r="37" spans="1:28" ht="15.75" customHeight="1" x14ac:dyDescent="0.2">
      <c r="A37" s="1854" t="s">
        <v>519</v>
      </c>
      <c r="B37" s="1598"/>
      <c r="C37" s="1599"/>
      <c r="D37" s="843"/>
      <c r="E37" s="874" t="s">
        <v>520</v>
      </c>
      <c r="F37" s="874" t="s">
        <v>521</v>
      </c>
      <c r="G37" s="844"/>
      <c r="H37" s="845"/>
      <c r="I37" s="846"/>
      <c r="J37" s="847"/>
      <c r="K37" s="848"/>
      <c r="L37" s="887"/>
      <c r="M37" s="887"/>
      <c r="N37" s="851"/>
      <c r="O37" s="851"/>
      <c r="P37" s="851"/>
      <c r="Q37" s="851"/>
      <c r="R37" s="851"/>
      <c r="S37" s="851"/>
      <c r="T37" s="851"/>
      <c r="U37" s="851"/>
      <c r="V37" s="851"/>
      <c r="W37" s="851"/>
      <c r="X37" s="851"/>
      <c r="Y37" s="851"/>
      <c r="Z37" s="851"/>
      <c r="AA37" s="851"/>
      <c r="AB37" s="851"/>
    </row>
    <row r="38" spans="1:28" ht="15.75" customHeight="1" x14ac:dyDescent="0.2">
      <c r="A38" s="1854" t="s">
        <v>522</v>
      </c>
      <c r="B38" s="1598"/>
      <c r="C38" s="1598"/>
      <c r="D38" s="1598"/>
      <c r="E38" s="1598"/>
      <c r="F38" s="1598"/>
      <c r="G38" s="1598"/>
      <c r="H38" s="1598"/>
      <c r="I38" s="1598"/>
      <c r="J38" s="1598"/>
      <c r="K38" s="1598"/>
      <c r="L38" s="1598"/>
      <c r="M38" s="1697"/>
      <c r="N38" s="851"/>
      <c r="O38" s="851"/>
      <c r="P38" s="851"/>
      <c r="Q38" s="851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851"/>
    </row>
    <row r="39" spans="1:28" ht="15.75" customHeight="1" x14ac:dyDescent="0.2">
      <c r="A39" s="835">
        <v>44003</v>
      </c>
      <c r="B39" s="743">
        <v>12</v>
      </c>
      <c r="C39" s="743">
        <v>11</v>
      </c>
      <c r="D39" s="743" t="s">
        <v>488</v>
      </c>
      <c r="E39" s="743" t="s">
        <v>523</v>
      </c>
      <c r="F39" s="888" t="s">
        <v>524</v>
      </c>
      <c r="G39" s="779">
        <v>0.35416666666666669</v>
      </c>
      <c r="H39" s="852">
        <v>0.36458333333333331</v>
      </c>
      <c r="I39" s="853">
        <v>0.36458333333333331</v>
      </c>
      <c r="J39" s="868">
        <v>0.3743055555555555</v>
      </c>
      <c r="K39" s="854">
        <v>0.38194444444444442</v>
      </c>
      <c r="L39" s="841">
        <f t="shared" ref="L39:L40" si="0">K39+TIME(0,15,0)</f>
        <v>0.3923611111111111</v>
      </c>
      <c r="M39" s="842">
        <v>2.013888888888889E-2</v>
      </c>
      <c r="N39" s="882" t="s">
        <v>525</v>
      </c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</row>
    <row r="40" spans="1:28" ht="15.75" customHeight="1" x14ac:dyDescent="0.2">
      <c r="A40" s="1857">
        <v>44003</v>
      </c>
      <c r="B40" s="743">
        <v>12</v>
      </c>
      <c r="C40" s="743">
        <v>49</v>
      </c>
      <c r="D40" s="743" t="s">
        <v>488</v>
      </c>
      <c r="E40" s="743" t="s">
        <v>526</v>
      </c>
      <c r="F40" s="743" t="s">
        <v>527</v>
      </c>
      <c r="G40" s="779">
        <f>L39+M39</f>
        <v>0.41249999999999998</v>
      </c>
      <c r="H40" s="852">
        <v>0.43402777777777773</v>
      </c>
      <c r="I40" s="853">
        <v>0.43402777777777773</v>
      </c>
      <c r="J40" s="868">
        <v>0.44166666666666665</v>
      </c>
      <c r="K40" s="854">
        <v>0.44791666666666669</v>
      </c>
      <c r="L40" s="841">
        <f t="shared" si="0"/>
        <v>0.45833333333333337</v>
      </c>
      <c r="M40" s="842">
        <v>2.7083333333333334E-2</v>
      </c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</row>
    <row r="41" spans="1:28" ht="15.75" customHeight="1" x14ac:dyDescent="0.2">
      <c r="A41" s="1683"/>
      <c r="B41" s="1858"/>
      <c r="C41" s="1598"/>
      <c r="D41" s="1598"/>
      <c r="E41" s="1598"/>
      <c r="F41" s="1598"/>
      <c r="G41" s="1598"/>
      <c r="H41" s="1598"/>
      <c r="I41" s="1598"/>
      <c r="J41" s="1598"/>
      <c r="K41" s="1598"/>
      <c r="L41" s="1598"/>
      <c r="M41" s="1697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</row>
    <row r="42" spans="1:28" ht="15.75" customHeight="1" x14ac:dyDescent="0.2">
      <c r="A42" s="835">
        <v>44003</v>
      </c>
      <c r="B42" s="889">
        <v>13</v>
      </c>
      <c r="C42" s="889">
        <v>31</v>
      </c>
      <c r="D42" s="889" t="s">
        <v>528</v>
      </c>
      <c r="E42" s="889" t="s">
        <v>529</v>
      </c>
      <c r="F42" s="889" t="s">
        <v>530</v>
      </c>
      <c r="G42" s="890">
        <f>L40+M40</f>
        <v>0.48541666666666672</v>
      </c>
      <c r="H42" s="891">
        <v>0.57291666666666663</v>
      </c>
      <c r="I42" s="892">
        <v>0.57291666666666663</v>
      </c>
      <c r="J42" s="893">
        <v>0.59027777777777779</v>
      </c>
      <c r="K42" s="894">
        <v>0.59722222222222221</v>
      </c>
      <c r="L42" s="841"/>
      <c r="M42" s="89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</row>
    <row r="43" spans="1:28" ht="15.75" customHeight="1" x14ac:dyDescent="0.2">
      <c r="A43" s="896"/>
      <c r="B43" s="896"/>
      <c r="C43" s="896"/>
      <c r="D43" s="896"/>
      <c r="E43" s="896"/>
      <c r="F43" s="896"/>
      <c r="G43" s="896"/>
      <c r="H43" s="896"/>
      <c r="I43" s="897"/>
      <c r="J43" s="897"/>
      <c r="K43" s="897"/>
      <c r="L43" s="896"/>
      <c r="M43" s="896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</row>
    <row r="44" spans="1:28" ht="15.75" customHeight="1" x14ac:dyDescent="0.2">
      <c r="A44" s="883"/>
      <c r="B44" s="883"/>
      <c r="C44" s="883"/>
      <c r="D44" s="883"/>
      <c r="E44" s="883"/>
      <c r="F44" s="883"/>
      <c r="G44" s="883"/>
      <c r="H44" s="883"/>
      <c r="I44" s="898"/>
      <c r="J44" s="898"/>
      <c r="K44" s="898"/>
      <c r="L44" s="883"/>
      <c r="M44" s="883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</row>
    <row r="45" spans="1:28" ht="15.75" customHeight="1" x14ac:dyDescent="0.2">
      <c r="A45" s="883"/>
      <c r="B45" s="883"/>
      <c r="C45" s="883"/>
      <c r="D45" s="883"/>
      <c r="E45" s="883"/>
      <c r="F45" s="883"/>
      <c r="G45" s="883"/>
      <c r="H45" s="883"/>
      <c r="I45" s="898"/>
      <c r="J45" s="898"/>
      <c r="K45" s="898"/>
      <c r="L45" s="883"/>
      <c r="M45" s="883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</row>
    <row r="46" spans="1:28" ht="15.75" customHeight="1" x14ac:dyDescent="0.2">
      <c r="A46" s="883"/>
      <c r="B46" s="883"/>
      <c r="C46" s="883"/>
      <c r="D46" s="883"/>
      <c r="E46" s="883"/>
      <c r="F46" s="883"/>
      <c r="G46" s="883"/>
      <c r="H46" s="883"/>
      <c r="I46" s="898"/>
      <c r="J46" s="898"/>
      <c r="K46" s="898"/>
      <c r="L46" s="883"/>
      <c r="M46" s="883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</row>
    <row r="47" spans="1:28" ht="15.75" customHeight="1" x14ac:dyDescent="0.2">
      <c r="A47" s="883"/>
      <c r="B47" s="883"/>
      <c r="C47" s="883"/>
      <c r="D47" s="883"/>
      <c r="E47" s="896"/>
      <c r="F47" s="883"/>
      <c r="G47" s="883"/>
      <c r="H47" s="883"/>
      <c r="I47" s="898"/>
      <c r="J47" s="898"/>
      <c r="K47" s="898"/>
      <c r="L47" s="883"/>
      <c r="M47" s="883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</row>
    <row r="48" spans="1:28" ht="15.75" customHeight="1" x14ac:dyDescent="0.2">
      <c r="A48" s="883"/>
      <c r="B48" s="883"/>
      <c r="C48" s="883"/>
      <c r="D48" s="883"/>
      <c r="E48" s="896"/>
      <c r="F48" s="883"/>
      <c r="G48" s="883"/>
      <c r="H48" s="883"/>
      <c r="I48" s="898"/>
      <c r="J48" s="898"/>
      <c r="K48" s="898"/>
      <c r="L48" s="883"/>
      <c r="M48" s="883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</row>
    <row r="49" spans="1:28" ht="15.75" customHeight="1" x14ac:dyDescent="0.2">
      <c r="A49" s="883"/>
      <c r="B49" s="883"/>
      <c r="C49" s="883"/>
      <c r="D49" s="883"/>
      <c r="E49" s="896"/>
      <c r="F49" s="883"/>
      <c r="G49" s="883"/>
      <c r="H49" s="883"/>
      <c r="I49" s="898"/>
      <c r="J49" s="898"/>
      <c r="K49" s="898"/>
      <c r="L49" s="883"/>
      <c r="M49" s="883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</row>
    <row r="50" spans="1:28" ht="15.75" customHeight="1" x14ac:dyDescent="0.2">
      <c r="A50" s="899" t="s">
        <v>229</v>
      </c>
      <c r="B50" s="899"/>
      <c r="C50" s="899"/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375"/>
      <c r="X50" s="375"/>
      <c r="Y50" s="375"/>
      <c r="Z50" s="375"/>
      <c r="AA50" s="375"/>
      <c r="AB50" s="375"/>
    </row>
    <row r="51" spans="1:28" ht="15.75" customHeight="1" x14ac:dyDescent="0.2">
      <c r="A51" s="899"/>
      <c r="B51" s="899"/>
      <c r="C51" s="899"/>
      <c r="D51" s="899"/>
      <c r="E51" s="899"/>
      <c r="F51" s="899"/>
      <c r="G51" s="899"/>
      <c r="H51" s="899"/>
      <c r="I51" s="899"/>
      <c r="J51" s="899"/>
      <c r="K51" s="899"/>
      <c r="L51" s="899"/>
      <c r="M51" s="899"/>
      <c r="N51" s="899"/>
      <c r="O51" s="899"/>
      <c r="P51" s="899"/>
      <c r="Q51" s="899"/>
      <c r="R51" s="899"/>
      <c r="S51" s="899"/>
      <c r="T51" s="899"/>
      <c r="U51" s="899"/>
      <c r="V51" s="899"/>
      <c r="W51" s="375"/>
      <c r="X51" s="375"/>
      <c r="Y51" s="375"/>
      <c r="Z51" s="375"/>
      <c r="AA51" s="375"/>
      <c r="AB51" s="375"/>
    </row>
    <row r="52" spans="1:28" ht="15.75" customHeight="1" x14ac:dyDescent="0.2">
      <c r="A52" s="899" t="s">
        <v>531</v>
      </c>
      <c r="B52" s="899"/>
      <c r="C52" s="899" t="s">
        <v>532</v>
      </c>
      <c r="D52" s="899"/>
      <c r="E52" s="899"/>
      <c r="F52" s="899"/>
      <c r="G52" s="899"/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9"/>
      <c r="U52" s="899"/>
      <c r="V52" s="899"/>
      <c r="W52" s="375"/>
      <c r="X52" s="375"/>
      <c r="Y52" s="375"/>
      <c r="Z52" s="375"/>
      <c r="AA52" s="375"/>
      <c r="AB52" s="375"/>
    </row>
    <row r="53" spans="1:28" ht="15.75" customHeight="1" x14ac:dyDescent="0.2">
      <c r="A53" s="899" t="s">
        <v>275</v>
      </c>
      <c r="B53" s="899"/>
      <c r="C53" s="899" t="s">
        <v>533</v>
      </c>
      <c r="D53" s="899"/>
      <c r="E53" s="899"/>
      <c r="F53" s="899"/>
      <c r="G53" s="899"/>
      <c r="H53" s="899"/>
      <c r="I53" s="899"/>
      <c r="J53" s="899"/>
      <c r="K53" s="899"/>
      <c r="L53" s="899"/>
      <c r="M53" s="899"/>
      <c r="N53" s="899"/>
      <c r="O53" s="899"/>
      <c r="P53" s="899"/>
      <c r="Q53" s="899"/>
      <c r="R53" s="899"/>
      <c r="S53" s="899"/>
      <c r="T53" s="899"/>
      <c r="U53" s="899"/>
      <c r="V53" s="899"/>
      <c r="W53" s="375"/>
      <c r="X53" s="375"/>
      <c r="Y53" s="375"/>
      <c r="Z53" s="375"/>
      <c r="AA53" s="375"/>
      <c r="AB53" s="375"/>
    </row>
    <row r="54" spans="1:28" ht="15.75" customHeight="1" x14ac:dyDescent="0.2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375"/>
      <c r="X54" s="375"/>
      <c r="Y54" s="375"/>
      <c r="Z54" s="375"/>
      <c r="AA54" s="375"/>
      <c r="AB54" s="375"/>
    </row>
    <row r="55" spans="1:28" ht="15.75" customHeight="1" x14ac:dyDescent="0.2">
      <c r="A55" s="194"/>
      <c r="B55" s="194"/>
      <c r="C55" s="882" t="s">
        <v>534</v>
      </c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375"/>
      <c r="X55" s="375"/>
      <c r="Y55" s="375"/>
      <c r="Z55" s="375"/>
      <c r="AA55" s="375"/>
      <c r="AB55" s="375"/>
    </row>
    <row r="56" spans="1:28" ht="15.75" customHeight="1" x14ac:dyDescent="0.2">
      <c r="A56" s="899" t="s">
        <v>13</v>
      </c>
      <c r="B56" s="899"/>
      <c r="C56" s="899"/>
      <c r="D56" s="899" t="s">
        <v>535</v>
      </c>
      <c r="E56" s="899"/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375"/>
      <c r="X56" s="375"/>
      <c r="Y56" s="375"/>
      <c r="Z56" s="375"/>
      <c r="AA56" s="375"/>
      <c r="AB56" s="375"/>
    </row>
    <row r="57" spans="1:28" ht="15.75" customHeight="1" x14ac:dyDescent="0.2">
      <c r="A57" s="194"/>
      <c r="B57" s="194"/>
      <c r="C57" s="882" t="s">
        <v>536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375"/>
      <c r="X57" s="375"/>
      <c r="Y57" s="375"/>
      <c r="Z57" s="375"/>
      <c r="AA57" s="375"/>
      <c r="AB57" s="375"/>
    </row>
    <row r="58" spans="1:28" ht="15.75" customHeight="1" x14ac:dyDescent="0.2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375"/>
      <c r="X58" s="375"/>
      <c r="Y58" s="375"/>
      <c r="Z58" s="375"/>
      <c r="AA58" s="375"/>
      <c r="AB58" s="375"/>
    </row>
    <row r="59" spans="1:28" ht="15.75" customHeight="1" x14ac:dyDescent="0.2">
      <c r="A59" s="900" t="s">
        <v>537</v>
      </c>
      <c r="B59" s="900"/>
      <c r="C59" s="900" t="s">
        <v>538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375"/>
      <c r="X59" s="375"/>
      <c r="Y59" s="375"/>
      <c r="Z59" s="375"/>
      <c r="AA59" s="375"/>
      <c r="AB59" s="375"/>
    </row>
    <row r="60" spans="1:28" ht="15.75" customHeight="1" x14ac:dyDescent="0.2">
      <c r="A60" s="900"/>
      <c r="B60" s="900"/>
      <c r="C60" s="900" t="s">
        <v>539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375"/>
      <c r="X60" s="375"/>
      <c r="Y60" s="375"/>
      <c r="Z60" s="375"/>
      <c r="AA60" s="375"/>
      <c r="AB60" s="375"/>
    </row>
    <row r="61" spans="1:28" ht="15.75" customHeight="1" x14ac:dyDescent="0.2">
      <c r="A61" s="900" t="s">
        <v>540</v>
      </c>
      <c r="B61" s="900"/>
      <c r="C61" s="900" t="s">
        <v>541</v>
      </c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375"/>
      <c r="X61" s="375"/>
      <c r="Y61" s="375"/>
      <c r="Z61" s="375"/>
      <c r="AA61" s="375"/>
      <c r="AB61" s="375"/>
    </row>
    <row r="62" spans="1:28" ht="15.75" customHeight="1" x14ac:dyDescent="0.2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375"/>
      <c r="X62" s="375"/>
      <c r="Y62" s="375"/>
      <c r="Z62" s="375"/>
      <c r="AA62" s="375"/>
      <c r="AB62" s="375"/>
    </row>
    <row r="63" spans="1:28" ht="15.75" customHeight="1" x14ac:dyDescent="0.2">
      <c r="A63" s="899" t="s">
        <v>542</v>
      </c>
      <c r="B63" s="899"/>
      <c r="C63" s="899" t="s">
        <v>543</v>
      </c>
      <c r="D63" s="899"/>
      <c r="E63" s="899"/>
      <c r="F63" s="899"/>
      <c r="G63" s="899"/>
      <c r="H63" s="899"/>
      <c r="I63" s="899"/>
      <c r="J63" s="899"/>
      <c r="K63" s="899"/>
      <c r="L63" s="899"/>
      <c r="M63" s="899"/>
      <c r="N63" s="899"/>
      <c r="O63" s="899"/>
      <c r="P63" s="899"/>
      <c r="Q63" s="899"/>
      <c r="R63" s="899"/>
      <c r="S63" s="899"/>
      <c r="T63" s="899"/>
      <c r="U63" s="899"/>
      <c r="V63" s="899"/>
      <c r="W63" s="375"/>
      <c r="X63" s="375"/>
      <c r="Y63" s="375"/>
      <c r="Z63" s="375"/>
      <c r="AA63" s="375"/>
      <c r="AB63" s="375"/>
    </row>
    <row r="64" spans="1:28" ht="15.75" customHeight="1" x14ac:dyDescent="0.2">
      <c r="A64" s="194"/>
      <c r="B64" s="194"/>
      <c r="C64" s="194" t="s">
        <v>544</v>
      </c>
      <c r="D64" s="882" t="s">
        <v>545</v>
      </c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375"/>
      <c r="X64" s="375"/>
      <c r="Y64" s="375"/>
      <c r="Z64" s="375"/>
      <c r="AA64" s="375"/>
      <c r="AB64" s="375"/>
    </row>
    <row r="65" spans="1:28" ht="15.75" customHeight="1" x14ac:dyDescent="0.2">
      <c r="A65" s="194"/>
      <c r="B65" s="194"/>
      <c r="C65" s="194" t="s">
        <v>492</v>
      </c>
      <c r="D65" s="882" t="s">
        <v>546</v>
      </c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375"/>
      <c r="X65" s="375"/>
      <c r="Y65" s="375"/>
      <c r="Z65" s="375"/>
      <c r="AA65" s="375"/>
      <c r="AB65" s="375"/>
    </row>
    <row r="66" spans="1:28" ht="15.75" customHeight="1" x14ac:dyDescent="0.2">
      <c r="A66" s="194" t="s">
        <v>547</v>
      </c>
      <c r="B66" s="194"/>
      <c r="C66" s="194" t="s">
        <v>548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375"/>
      <c r="X66" s="375"/>
      <c r="Y66" s="375"/>
      <c r="Z66" s="375"/>
      <c r="AA66" s="375"/>
      <c r="AB66" s="375"/>
    </row>
    <row r="67" spans="1:28" ht="15.75" customHeight="1" x14ac:dyDescent="0.2">
      <c r="A67" s="194"/>
      <c r="B67" s="194"/>
      <c r="C67" s="882" t="s">
        <v>501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375"/>
      <c r="X67" s="375"/>
      <c r="Y67" s="375"/>
      <c r="Z67" s="375"/>
      <c r="AA67" s="375"/>
      <c r="AB67" s="375"/>
    </row>
    <row r="68" spans="1:28" ht="15.75" customHeight="1" x14ac:dyDescent="0.2">
      <c r="A68" s="194" t="s">
        <v>549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375"/>
      <c r="X68" s="375"/>
      <c r="Y68" s="375"/>
      <c r="Z68" s="375"/>
      <c r="AA68" s="375"/>
      <c r="AB68" s="375"/>
    </row>
    <row r="69" spans="1:28" ht="15.75" customHeight="1" x14ac:dyDescent="0.2">
      <c r="A69" s="194"/>
      <c r="B69" s="194"/>
      <c r="C69" s="194" t="s">
        <v>502</v>
      </c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375"/>
      <c r="X69" s="375"/>
      <c r="Y69" s="375"/>
      <c r="Z69" s="375"/>
      <c r="AA69" s="375"/>
      <c r="AB69" s="375"/>
    </row>
    <row r="70" spans="1:28" ht="15.75" customHeight="1" x14ac:dyDescent="0.2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375"/>
      <c r="X70" s="375"/>
      <c r="Y70" s="375"/>
      <c r="Z70" s="375"/>
      <c r="AA70" s="375"/>
      <c r="AB70" s="375"/>
    </row>
    <row r="71" spans="1:28" ht="15.75" customHeight="1" x14ac:dyDescent="0.2">
      <c r="A71" s="900" t="s">
        <v>550</v>
      </c>
      <c r="B71" s="900"/>
      <c r="C71" s="900" t="s">
        <v>541</v>
      </c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375"/>
      <c r="X71" s="375"/>
      <c r="Y71" s="375"/>
      <c r="Z71" s="375"/>
      <c r="AA71" s="375"/>
      <c r="AB71" s="375"/>
    </row>
    <row r="72" spans="1:28" ht="15.75" customHeight="1" x14ac:dyDescent="0.2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375"/>
      <c r="X72" s="375"/>
      <c r="Y72" s="375"/>
      <c r="Z72" s="375"/>
      <c r="AA72" s="375"/>
      <c r="AB72" s="375"/>
    </row>
    <row r="73" spans="1:28" ht="15.75" customHeight="1" x14ac:dyDescent="0.2">
      <c r="A73" s="899" t="s">
        <v>551</v>
      </c>
      <c r="B73" s="899"/>
      <c r="C73" s="899" t="s">
        <v>552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375"/>
      <c r="X73" s="375"/>
      <c r="Y73" s="375"/>
      <c r="Z73" s="375"/>
      <c r="AA73" s="375"/>
      <c r="AB73" s="375"/>
    </row>
    <row r="74" spans="1:28" ht="15.75" customHeight="1" x14ac:dyDescent="0.2">
      <c r="A74" s="899" t="s">
        <v>553</v>
      </c>
      <c r="B74" s="899"/>
      <c r="C74" s="899" t="s">
        <v>554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375"/>
      <c r="X74" s="375"/>
      <c r="Y74" s="375"/>
      <c r="Z74" s="375"/>
      <c r="AA74" s="375"/>
      <c r="AB74" s="375"/>
    </row>
    <row r="75" spans="1:28" ht="15.75" customHeight="1" x14ac:dyDescent="0.2">
      <c r="A75" s="194" t="s">
        <v>555</v>
      </c>
      <c r="B75" s="194"/>
      <c r="C75" s="194" t="s">
        <v>518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375"/>
      <c r="X75" s="375"/>
      <c r="Y75" s="375"/>
      <c r="Z75" s="375"/>
      <c r="AA75" s="375"/>
      <c r="AB75" s="375"/>
    </row>
    <row r="76" spans="1:28" ht="15.75" customHeight="1" x14ac:dyDescent="0.2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375"/>
      <c r="X76" s="375"/>
      <c r="Y76" s="375"/>
      <c r="Z76" s="375"/>
      <c r="AA76" s="375"/>
      <c r="AB76" s="375"/>
    </row>
    <row r="77" spans="1:28" ht="15.75" customHeight="1" x14ac:dyDescent="0.2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375"/>
      <c r="X77" s="375"/>
      <c r="Y77" s="375"/>
      <c r="Z77" s="375"/>
      <c r="AA77" s="375"/>
      <c r="AB77" s="375"/>
    </row>
    <row r="78" spans="1:28" ht="15.75" customHeight="1" x14ac:dyDescent="0.2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375"/>
      <c r="X78" s="375"/>
      <c r="Y78" s="375"/>
      <c r="Z78" s="375"/>
      <c r="AA78" s="375"/>
      <c r="AB78" s="375"/>
    </row>
    <row r="79" spans="1:28" ht="15.75" customHeight="1" x14ac:dyDescent="0.2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375"/>
      <c r="X79" s="375"/>
      <c r="Y79" s="375"/>
      <c r="Z79" s="375"/>
      <c r="AA79" s="375"/>
      <c r="AB79" s="375"/>
    </row>
    <row r="80" spans="1:28" ht="15.75" customHeight="1" x14ac:dyDescent="0.2">
      <c r="A80" s="900" t="s">
        <v>556</v>
      </c>
      <c r="B80" s="900"/>
      <c r="C80" s="900" t="s">
        <v>541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375"/>
      <c r="X80" s="375"/>
      <c r="Y80" s="375"/>
      <c r="Z80" s="375"/>
      <c r="AA80" s="375"/>
      <c r="AB80" s="375"/>
    </row>
    <row r="81" spans="1:28" ht="15.75" customHeight="1" x14ac:dyDescent="0.2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375"/>
      <c r="X81" s="375"/>
      <c r="Y81" s="375"/>
      <c r="Z81" s="375"/>
      <c r="AA81" s="375"/>
      <c r="AB81" s="375"/>
    </row>
    <row r="82" spans="1:28" ht="15.75" customHeight="1" x14ac:dyDescent="0.2">
      <c r="A82" s="194" t="s">
        <v>557</v>
      </c>
      <c r="B82" s="194"/>
      <c r="C82" s="194" t="s">
        <v>523</v>
      </c>
      <c r="D82" s="194" t="s">
        <v>525</v>
      </c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375"/>
      <c r="X82" s="375"/>
      <c r="Y82" s="375"/>
      <c r="Z82" s="375"/>
      <c r="AA82" s="375"/>
      <c r="AB82" s="375"/>
    </row>
    <row r="83" spans="1:28" ht="15.75" customHeight="1" x14ac:dyDescent="0.2">
      <c r="A83" s="194"/>
      <c r="B83" s="194"/>
      <c r="C83" s="194" t="s">
        <v>558</v>
      </c>
      <c r="D83" s="194" t="s">
        <v>559</v>
      </c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375"/>
      <c r="X83" s="375"/>
      <c r="Y83" s="375"/>
      <c r="Z83" s="375"/>
      <c r="AA83" s="375"/>
      <c r="AB83" s="375"/>
    </row>
    <row r="84" spans="1:28" ht="15.75" customHeight="1" x14ac:dyDescent="0.2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375"/>
      <c r="R84" s="375"/>
      <c r="S84" s="194"/>
      <c r="T84" s="194"/>
      <c r="U84" s="194"/>
      <c r="V84" s="194"/>
      <c r="W84" s="375"/>
      <c r="X84" s="375"/>
      <c r="Y84" s="375"/>
      <c r="Z84" s="375"/>
      <c r="AA84" s="375"/>
      <c r="AB84" s="375"/>
    </row>
    <row r="85" spans="1:28" ht="15.75" customHeight="1" x14ac:dyDescent="0.2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375"/>
      <c r="R85" s="375"/>
      <c r="S85" s="194"/>
      <c r="T85" s="194"/>
      <c r="U85" s="194"/>
      <c r="V85" s="194"/>
      <c r="W85" s="375"/>
      <c r="X85" s="375"/>
      <c r="Y85" s="375"/>
      <c r="Z85" s="375"/>
      <c r="AA85" s="375"/>
      <c r="AB85" s="375"/>
    </row>
    <row r="86" spans="1:28" ht="15.75" customHeight="1" x14ac:dyDescent="0.2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375"/>
      <c r="R86" s="375"/>
      <c r="S86" s="194"/>
      <c r="T86" s="194"/>
      <c r="U86" s="194"/>
      <c r="V86" s="194"/>
      <c r="W86" s="375"/>
      <c r="X86" s="375"/>
      <c r="Y86" s="375"/>
      <c r="Z86" s="375"/>
      <c r="AA86" s="375"/>
      <c r="AB86" s="375"/>
    </row>
    <row r="87" spans="1:28" ht="15.75" customHeight="1" x14ac:dyDescent="0.2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375"/>
      <c r="R87" s="375"/>
      <c r="S87" s="194"/>
      <c r="T87" s="194"/>
      <c r="U87" s="194"/>
      <c r="V87" s="194"/>
      <c r="W87" s="375"/>
      <c r="X87" s="375"/>
      <c r="Y87" s="375"/>
      <c r="Z87" s="375"/>
      <c r="AA87" s="375"/>
      <c r="AB87" s="375"/>
    </row>
    <row r="88" spans="1:28" ht="15.75" customHeight="1" x14ac:dyDescent="0.2">
      <c r="A88" s="194"/>
      <c r="B88" s="194" t="s">
        <v>464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375"/>
      <c r="R88" s="375"/>
      <c r="S88" s="194" t="s">
        <v>560</v>
      </c>
      <c r="T88" s="194"/>
      <c r="U88" s="194"/>
      <c r="V88" s="194"/>
      <c r="W88" s="375"/>
      <c r="X88" s="375"/>
      <c r="Y88" s="375"/>
      <c r="Z88" s="375"/>
      <c r="AA88" s="375"/>
      <c r="AB88" s="375"/>
    </row>
    <row r="89" spans="1:28" ht="15.75" customHeight="1" x14ac:dyDescent="0.2">
      <c r="A89" s="194"/>
      <c r="B89" s="194" t="s">
        <v>468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375"/>
      <c r="R89" s="375"/>
      <c r="S89" s="194"/>
      <c r="T89" s="194"/>
      <c r="U89" s="194"/>
      <c r="V89" s="194"/>
      <c r="W89" s="375"/>
      <c r="X89" s="375"/>
      <c r="Y89" s="375"/>
      <c r="Z89" s="375"/>
      <c r="AA89" s="375"/>
      <c r="AB89" s="375"/>
    </row>
    <row r="90" spans="1:28" ht="15.75" customHeight="1" x14ac:dyDescent="0.2">
      <c r="A90" s="194"/>
      <c r="B90" s="194" t="s">
        <v>472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375"/>
      <c r="R90" s="375"/>
      <c r="S90" s="194"/>
      <c r="T90" s="194"/>
      <c r="U90" s="194"/>
      <c r="V90" s="194"/>
      <c r="W90" s="375"/>
      <c r="X90" s="375"/>
      <c r="Y90" s="375"/>
      <c r="Z90" s="375"/>
      <c r="AA90" s="375"/>
      <c r="AB90" s="375"/>
    </row>
    <row r="91" spans="1:28" ht="15.75" customHeight="1" x14ac:dyDescent="0.2">
      <c r="A91" s="194"/>
      <c r="B91" s="194" t="s">
        <v>561</v>
      </c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375"/>
      <c r="R91" s="375"/>
      <c r="S91" s="194"/>
      <c r="T91" s="194"/>
      <c r="U91" s="194"/>
      <c r="V91" s="194"/>
      <c r="W91" s="375"/>
      <c r="X91" s="375"/>
      <c r="Y91" s="375"/>
      <c r="Z91" s="375"/>
      <c r="AA91" s="375"/>
      <c r="AB91" s="375"/>
    </row>
    <row r="92" spans="1:28" ht="15.75" customHeight="1" x14ac:dyDescent="0.2">
      <c r="A92" s="194"/>
      <c r="B92" s="194" t="s">
        <v>562</v>
      </c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375"/>
      <c r="R92" s="375"/>
      <c r="S92" s="194"/>
      <c r="T92" s="194"/>
      <c r="U92" s="194"/>
      <c r="V92" s="194"/>
      <c r="W92" s="375"/>
      <c r="X92" s="375"/>
      <c r="Y92" s="375"/>
      <c r="Z92" s="375"/>
      <c r="AA92" s="375"/>
      <c r="AB92" s="375"/>
    </row>
    <row r="93" spans="1:28" ht="15.75" customHeight="1" x14ac:dyDescent="0.2">
      <c r="A93" s="194"/>
      <c r="B93" s="194" t="s">
        <v>563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375"/>
      <c r="R93" s="375"/>
      <c r="S93" s="194"/>
      <c r="T93" s="194"/>
      <c r="U93" s="194"/>
      <c r="V93" s="194"/>
      <c r="W93" s="375"/>
      <c r="X93" s="375"/>
      <c r="Y93" s="375"/>
      <c r="Z93" s="375"/>
      <c r="AA93" s="375"/>
      <c r="AB93" s="375"/>
    </row>
    <row r="94" spans="1:28" ht="15.75" customHeight="1" x14ac:dyDescent="0.2">
      <c r="A94" s="194"/>
      <c r="B94" s="194" t="s">
        <v>564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375"/>
      <c r="R94" s="375"/>
      <c r="S94" s="194"/>
      <c r="T94" s="194"/>
      <c r="U94" s="194"/>
      <c r="V94" s="194"/>
      <c r="W94" s="375"/>
      <c r="X94" s="375"/>
      <c r="Y94" s="375"/>
      <c r="Z94" s="375"/>
      <c r="AA94" s="375"/>
      <c r="AB94" s="375"/>
    </row>
    <row r="95" spans="1:28" ht="15.75" customHeight="1" x14ac:dyDescent="0.2">
      <c r="A95" s="194"/>
      <c r="B95" s="194" t="s">
        <v>565</v>
      </c>
      <c r="C95" s="882" t="s">
        <v>501</v>
      </c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375"/>
      <c r="R95" s="375"/>
      <c r="S95" s="194"/>
      <c r="T95" s="194"/>
      <c r="U95" s="194"/>
      <c r="V95" s="194"/>
      <c r="W95" s="375"/>
      <c r="X95" s="375"/>
      <c r="Y95" s="375"/>
      <c r="Z95" s="375"/>
      <c r="AA95" s="375"/>
      <c r="AB95" s="375"/>
    </row>
    <row r="96" spans="1:28" ht="15.75" customHeight="1" x14ac:dyDescent="0.2">
      <c r="A96" s="194"/>
      <c r="B96" s="194" t="s">
        <v>566</v>
      </c>
      <c r="C96" s="882" t="s">
        <v>504</v>
      </c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375"/>
      <c r="R96" s="375"/>
      <c r="S96" s="194"/>
      <c r="T96" s="194"/>
      <c r="U96" s="194"/>
      <c r="V96" s="194"/>
      <c r="W96" s="375"/>
      <c r="X96" s="375"/>
      <c r="Y96" s="375"/>
      <c r="Z96" s="375"/>
      <c r="AA96" s="375"/>
      <c r="AB96" s="375"/>
    </row>
    <row r="97" spans="1:28" ht="15.75" customHeight="1" x14ac:dyDescent="0.2">
      <c r="A97" s="194"/>
      <c r="B97" s="899" t="s">
        <v>552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375"/>
      <c r="R97" s="375"/>
      <c r="S97" s="194"/>
      <c r="T97" s="194"/>
      <c r="U97" s="194"/>
      <c r="V97" s="194"/>
      <c r="W97" s="375"/>
      <c r="X97" s="375"/>
      <c r="Y97" s="375"/>
      <c r="Z97" s="375"/>
      <c r="AA97" s="375"/>
      <c r="AB97" s="375"/>
    </row>
    <row r="98" spans="1:28" ht="15.75" customHeight="1" x14ac:dyDescent="0.2">
      <c r="A98" s="194"/>
      <c r="B98" s="899" t="s">
        <v>554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375"/>
      <c r="R98" s="375"/>
      <c r="S98" s="194"/>
      <c r="T98" s="194"/>
      <c r="U98" s="194"/>
      <c r="V98" s="194"/>
      <c r="W98" s="375"/>
      <c r="X98" s="375"/>
      <c r="Y98" s="375"/>
      <c r="Z98" s="375"/>
      <c r="AA98" s="375"/>
      <c r="AB98" s="375"/>
    </row>
    <row r="99" spans="1:28" ht="15.75" customHeight="1" x14ac:dyDescent="0.2">
      <c r="A99" s="194"/>
      <c r="B99" s="194" t="s">
        <v>567</v>
      </c>
      <c r="C99" s="194" t="s">
        <v>518</v>
      </c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375"/>
      <c r="X99" s="375"/>
      <c r="Y99" s="375"/>
      <c r="Z99" s="375"/>
      <c r="AA99" s="375"/>
      <c r="AB99" s="375"/>
    </row>
    <row r="100" spans="1:28" ht="15.75" customHeight="1" x14ac:dyDescent="0.2">
      <c r="A100" s="194"/>
      <c r="B100" s="194" t="s">
        <v>523</v>
      </c>
      <c r="C100" s="194" t="s">
        <v>525</v>
      </c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375"/>
      <c r="X100" s="375"/>
      <c r="Y100" s="375"/>
      <c r="Z100" s="375"/>
      <c r="AA100" s="375"/>
      <c r="AB100" s="375"/>
    </row>
    <row r="101" spans="1:28" ht="15.75" customHeight="1" x14ac:dyDescent="0.2">
      <c r="A101" s="883"/>
      <c r="B101" s="194" t="s">
        <v>558</v>
      </c>
      <c r="C101" s="194" t="s">
        <v>559</v>
      </c>
      <c r="D101" s="883"/>
      <c r="E101" s="896"/>
      <c r="F101" s="883"/>
      <c r="G101" s="883"/>
      <c r="H101" s="883"/>
      <c r="I101" s="898"/>
      <c r="J101" s="898"/>
      <c r="K101" s="898"/>
      <c r="L101" s="883"/>
      <c r="M101" s="883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</row>
    <row r="102" spans="1:28" ht="15.75" customHeight="1" x14ac:dyDescent="0.2">
      <c r="A102" s="883"/>
      <c r="B102" s="194" t="s">
        <v>568</v>
      </c>
      <c r="C102" s="194" t="s">
        <v>569</v>
      </c>
      <c r="D102" s="883"/>
      <c r="E102" s="896"/>
      <c r="F102" s="883"/>
      <c r="G102" s="883"/>
      <c r="H102" s="883"/>
      <c r="I102" s="898"/>
      <c r="J102" s="898"/>
      <c r="K102" s="898"/>
      <c r="L102" s="883"/>
      <c r="M102" s="883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</row>
    <row r="103" spans="1:28" ht="15.75" customHeight="1" x14ac:dyDescent="0.2">
      <c r="A103" s="883"/>
      <c r="B103" s="883"/>
      <c r="C103" s="883"/>
      <c r="D103" s="883"/>
      <c r="E103" s="896"/>
      <c r="F103" s="883"/>
      <c r="G103" s="883"/>
      <c r="H103" s="883"/>
      <c r="I103" s="898"/>
      <c r="J103" s="898"/>
      <c r="K103" s="898"/>
      <c r="L103" s="883"/>
      <c r="M103" s="883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</row>
    <row r="104" spans="1:28" ht="15.75" customHeight="1" x14ac:dyDescent="0.2">
      <c r="A104" s="883"/>
      <c r="B104" s="883"/>
      <c r="C104" s="883"/>
      <c r="D104" s="883"/>
      <c r="E104" s="896"/>
      <c r="F104" s="883"/>
      <c r="G104" s="883"/>
      <c r="H104" s="883"/>
      <c r="I104" s="898"/>
      <c r="J104" s="898"/>
      <c r="K104" s="898"/>
      <c r="L104" s="883"/>
      <c r="M104" s="883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</row>
    <row r="105" spans="1:28" ht="15.75" customHeight="1" x14ac:dyDescent="0.2">
      <c r="A105" s="883"/>
      <c r="B105" s="883"/>
      <c r="C105" s="883"/>
      <c r="D105" s="883"/>
      <c r="E105" s="896"/>
      <c r="F105" s="883"/>
      <c r="G105" s="883"/>
      <c r="H105" s="883"/>
      <c r="I105" s="898"/>
      <c r="J105" s="898"/>
      <c r="K105" s="898"/>
      <c r="L105" s="883"/>
      <c r="M105" s="883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</row>
    <row r="106" spans="1:28" ht="15.75" customHeight="1" x14ac:dyDescent="0.2">
      <c r="A106" s="883"/>
      <c r="B106" s="883"/>
      <c r="C106" s="883"/>
      <c r="D106" s="883"/>
      <c r="E106" s="896"/>
      <c r="F106" s="883"/>
      <c r="G106" s="883"/>
      <c r="H106" s="883"/>
      <c r="I106" s="898"/>
      <c r="J106" s="898"/>
      <c r="K106" s="898"/>
      <c r="L106" s="883"/>
      <c r="M106" s="883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</row>
    <row r="107" spans="1:28" ht="15.75" customHeight="1" x14ac:dyDescent="0.2">
      <c r="A107" s="883"/>
      <c r="B107" s="883"/>
      <c r="C107" s="883"/>
      <c r="D107" s="883"/>
      <c r="E107" s="896"/>
      <c r="F107" s="883"/>
      <c r="G107" s="883"/>
      <c r="H107" s="883"/>
      <c r="I107" s="898"/>
      <c r="J107" s="898"/>
      <c r="K107" s="898"/>
      <c r="L107" s="883"/>
      <c r="M107" s="883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</row>
    <row r="108" spans="1:28" ht="15.75" customHeight="1" x14ac:dyDescent="0.2">
      <c r="A108" s="883"/>
      <c r="B108" s="883"/>
      <c r="C108" s="883"/>
      <c r="D108" s="883"/>
      <c r="E108" s="896"/>
      <c r="F108" s="883"/>
      <c r="G108" s="883"/>
      <c r="H108" s="883"/>
      <c r="I108" s="898"/>
      <c r="J108" s="898"/>
      <c r="K108" s="898"/>
      <c r="L108" s="883"/>
      <c r="M108" s="883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</row>
    <row r="109" spans="1:28" ht="15.75" customHeight="1" x14ac:dyDescent="0.2">
      <c r="A109" s="883"/>
      <c r="B109" s="883"/>
      <c r="C109" s="883"/>
      <c r="D109" s="883"/>
      <c r="E109" s="896"/>
      <c r="F109" s="883"/>
      <c r="G109" s="883"/>
      <c r="H109" s="883"/>
      <c r="I109" s="898"/>
      <c r="J109" s="898"/>
      <c r="K109" s="898"/>
      <c r="L109" s="883"/>
      <c r="M109" s="883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</row>
    <row r="110" spans="1:28" ht="15.75" customHeight="1" x14ac:dyDescent="0.2">
      <c r="A110" s="883"/>
      <c r="B110" s="883"/>
      <c r="C110" s="883"/>
      <c r="D110" s="883"/>
      <c r="E110" s="896"/>
      <c r="F110" s="883"/>
      <c r="G110" s="883"/>
      <c r="H110" s="883"/>
      <c r="I110" s="898"/>
      <c r="J110" s="898"/>
      <c r="K110" s="898"/>
      <c r="L110" s="883"/>
      <c r="M110" s="883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</row>
    <row r="111" spans="1:28" ht="15.75" customHeight="1" x14ac:dyDescent="0.2">
      <c r="A111" s="883"/>
      <c r="B111" s="883"/>
      <c r="C111" s="883"/>
      <c r="D111" s="883"/>
      <c r="E111" s="896"/>
      <c r="F111" s="883"/>
      <c r="G111" s="883"/>
      <c r="H111" s="883"/>
      <c r="I111" s="898"/>
      <c r="J111" s="898"/>
      <c r="K111" s="898"/>
      <c r="L111" s="883"/>
      <c r="M111" s="883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</row>
    <row r="112" spans="1:28" ht="15.75" customHeight="1" x14ac:dyDescent="0.2">
      <c r="A112" s="883"/>
      <c r="B112" s="883"/>
      <c r="C112" s="883"/>
      <c r="D112" s="883"/>
      <c r="E112" s="896"/>
      <c r="F112" s="883"/>
      <c r="G112" s="883"/>
      <c r="H112" s="883"/>
      <c r="I112" s="898"/>
      <c r="J112" s="898"/>
      <c r="K112" s="898"/>
      <c r="L112" s="883"/>
      <c r="M112" s="883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</row>
    <row r="113" spans="1:28" ht="15.75" customHeight="1" x14ac:dyDescent="0.2">
      <c r="A113" s="883"/>
      <c r="B113" s="883"/>
      <c r="C113" s="883"/>
      <c r="D113" s="883"/>
      <c r="E113" s="896"/>
      <c r="F113" s="883"/>
      <c r="G113" s="883"/>
      <c r="H113" s="883"/>
      <c r="I113" s="898"/>
      <c r="J113" s="898"/>
      <c r="K113" s="898"/>
      <c r="L113" s="883"/>
      <c r="M113" s="883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</row>
    <row r="114" spans="1:28" ht="15.75" customHeight="1" x14ac:dyDescent="0.2">
      <c r="A114" s="883"/>
      <c r="B114" s="883"/>
      <c r="C114" s="883"/>
      <c r="D114" s="883"/>
      <c r="E114" s="896"/>
      <c r="F114" s="883"/>
      <c r="G114" s="883"/>
      <c r="H114" s="883"/>
      <c r="I114" s="898"/>
      <c r="J114" s="898"/>
      <c r="K114" s="898"/>
      <c r="L114" s="883"/>
      <c r="M114" s="883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</row>
    <row r="115" spans="1:28" ht="15.75" customHeight="1" x14ac:dyDescent="0.2">
      <c r="A115" s="883"/>
      <c r="B115" s="883"/>
      <c r="C115" s="883"/>
      <c r="D115" s="883"/>
      <c r="E115" s="896"/>
      <c r="F115" s="883"/>
      <c r="G115" s="883"/>
      <c r="H115" s="883"/>
      <c r="I115" s="898"/>
      <c r="J115" s="898"/>
      <c r="K115" s="898"/>
      <c r="L115" s="883"/>
      <c r="M115" s="883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</row>
    <row r="116" spans="1:28" ht="15.75" customHeight="1" x14ac:dyDescent="0.2">
      <c r="A116" s="883"/>
      <c r="B116" s="883"/>
      <c r="C116" s="883"/>
      <c r="D116" s="883"/>
      <c r="E116" s="896"/>
      <c r="F116" s="883"/>
      <c r="G116" s="883"/>
      <c r="H116" s="883"/>
      <c r="I116" s="898"/>
      <c r="J116" s="898"/>
      <c r="K116" s="898"/>
      <c r="L116" s="883"/>
      <c r="M116" s="883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</row>
    <row r="117" spans="1:28" ht="15.75" customHeight="1" x14ac:dyDescent="0.2">
      <c r="A117" s="883"/>
      <c r="B117" s="883"/>
      <c r="C117" s="883"/>
      <c r="D117" s="883"/>
      <c r="E117" s="896"/>
      <c r="F117" s="883"/>
      <c r="G117" s="883"/>
      <c r="H117" s="883"/>
      <c r="I117" s="898"/>
      <c r="J117" s="898"/>
      <c r="K117" s="898"/>
      <c r="L117" s="883"/>
      <c r="M117" s="883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</row>
    <row r="118" spans="1:28" ht="15.75" customHeight="1" x14ac:dyDescent="0.2">
      <c r="A118" s="883"/>
      <c r="B118" s="883"/>
      <c r="C118" s="883"/>
      <c r="D118" s="883"/>
      <c r="E118" s="896"/>
      <c r="F118" s="883"/>
      <c r="G118" s="883"/>
      <c r="H118" s="883"/>
      <c r="I118" s="898"/>
      <c r="J118" s="898"/>
      <c r="K118" s="898"/>
      <c r="L118" s="883"/>
      <c r="M118" s="883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</row>
    <row r="119" spans="1:28" ht="15.75" customHeight="1" x14ac:dyDescent="0.2">
      <c r="A119" s="883"/>
      <c r="B119" s="883"/>
      <c r="C119" s="883"/>
      <c r="D119" s="883"/>
      <c r="E119" s="896"/>
      <c r="F119" s="883"/>
      <c r="G119" s="883"/>
      <c r="H119" s="883"/>
      <c r="I119" s="898"/>
      <c r="J119" s="898"/>
      <c r="K119" s="898"/>
      <c r="L119" s="883"/>
      <c r="M119" s="883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</row>
    <row r="120" spans="1:28" ht="15.75" customHeight="1" x14ac:dyDescent="0.2">
      <c r="A120" s="883"/>
      <c r="B120" s="883"/>
      <c r="C120" s="883"/>
      <c r="D120" s="883"/>
      <c r="E120" s="896"/>
      <c r="F120" s="883"/>
      <c r="G120" s="883"/>
      <c r="H120" s="883"/>
      <c r="I120" s="898"/>
      <c r="J120" s="898"/>
      <c r="K120" s="898"/>
      <c r="L120" s="883"/>
      <c r="M120" s="883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</row>
    <row r="121" spans="1:28" ht="15.75" customHeight="1" x14ac:dyDescent="0.2">
      <c r="A121" s="883"/>
      <c r="B121" s="883"/>
      <c r="C121" s="883"/>
      <c r="D121" s="883"/>
      <c r="E121" s="896"/>
      <c r="F121" s="883"/>
      <c r="G121" s="883"/>
      <c r="H121" s="883"/>
      <c r="I121" s="898"/>
      <c r="J121" s="898"/>
      <c r="K121" s="898"/>
      <c r="L121" s="883"/>
      <c r="M121" s="883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</row>
    <row r="122" spans="1:28" ht="15.75" customHeight="1" x14ac:dyDescent="0.2">
      <c r="A122" s="883"/>
      <c r="B122" s="883"/>
      <c r="C122" s="883"/>
      <c r="D122" s="883"/>
      <c r="E122" s="896"/>
      <c r="F122" s="883"/>
      <c r="G122" s="883"/>
      <c r="H122" s="883"/>
      <c r="I122" s="898"/>
      <c r="J122" s="898"/>
      <c r="K122" s="898"/>
      <c r="L122" s="883"/>
      <c r="M122" s="883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</row>
    <row r="123" spans="1:28" ht="15.75" customHeight="1" x14ac:dyDescent="0.2">
      <c r="A123" s="883"/>
      <c r="B123" s="883"/>
      <c r="C123" s="883"/>
      <c r="D123" s="883"/>
      <c r="E123" s="896"/>
      <c r="F123" s="883"/>
      <c r="G123" s="883"/>
      <c r="H123" s="883"/>
      <c r="I123" s="898"/>
      <c r="J123" s="898"/>
      <c r="K123" s="898"/>
      <c r="L123" s="883"/>
      <c r="M123" s="883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</row>
    <row r="124" spans="1:28" ht="15.75" customHeight="1" x14ac:dyDescent="0.2">
      <c r="A124" s="883"/>
      <c r="B124" s="883"/>
      <c r="C124" s="883"/>
      <c r="D124" s="883"/>
      <c r="E124" s="896"/>
      <c r="F124" s="883"/>
      <c r="G124" s="883"/>
      <c r="H124" s="883"/>
      <c r="I124" s="898"/>
      <c r="J124" s="898"/>
      <c r="K124" s="898"/>
      <c r="L124" s="883"/>
      <c r="M124" s="883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</row>
    <row r="125" spans="1:28" ht="15.75" customHeight="1" x14ac:dyDescent="0.2">
      <c r="A125" s="883"/>
      <c r="B125" s="883"/>
      <c r="C125" s="883"/>
      <c r="D125" s="883"/>
      <c r="E125" s="896"/>
      <c r="F125" s="883"/>
      <c r="G125" s="883"/>
      <c r="H125" s="883"/>
      <c r="I125" s="898"/>
      <c r="J125" s="898"/>
      <c r="K125" s="898"/>
      <c r="L125" s="883"/>
      <c r="M125" s="883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</row>
    <row r="126" spans="1:28" ht="15.75" customHeight="1" x14ac:dyDescent="0.2">
      <c r="A126" s="883"/>
      <c r="B126" s="883"/>
      <c r="C126" s="883"/>
      <c r="D126" s="883"/>
      <c r="E126" s="896"/>
      <c r="F126" s="883"/>
      <c r="G126" s="883"/>
      <c r="H126" s="883"/>
      <c r="I126" s="898"/>
      <c r="J126" s="898"/>
      <c r="K126" s="898"/>
      <c r="L126" s="883"/>
      <c r="M126" s="883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</row>
    <row r="127" spans="1:28" ht="15.75" customHeight="1" x14ac:dyDescent="0.2">
      <c r="A127" s="883"/>
      <c r="B127" s="883"/>
      <c r="C127" s="883"/>
      <c r="D127" s="883"/>
      <c r="E127" s="896"/>
      <c r="F127" s="883"/>
      <c r="G127" s="883"/>
      <c r="H127" s="883"/>
      <c r="I127" s="898"/>
      <c r="J127" s="898"/>
      <c r="K127" s="898"/>
      <c r="L127" s="883"/>
      <c r="M127" s="883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</row>
    <row r="128" spans="1:28" ht="15.75" customHeight="1" x14ac:dyDescent="0.2">
      <c r="A128" s="883"/>
      <c r="B128" s="883"/>
      <c r="C128" s="883"/>
      <c r="D128" s="883"/>
      <c r="E128" s="896"/>
      <c r="F128" s="883"/>
      <c r="G128" s="883"/>
      <c r="H128" s="883"/>
      <c r="I128" s="898"/>
      <c r="J128" s="898"/>
      <c r="K128" s="898"/>
      <c r="L128" s="883"/>
      <c r="M128" s="883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</row>
    <row r="129" spans="1:28" ht="15.75" customHeight="1" x14ac:dyDescent="0.2">
      <c r="A129" s="883"/>
      <c r="B129" s="883"/>
      <c r="C129" s="883"/>
      <c r="D129" s="883"/>
      <c r="E129" s="896"/>
      <c r="F129" s="883"/>
      <c r="G129" s="883"/>
      <c r="H129" s="883"/>
      <c r="I129" s="898"/>
      <c r="J129" s="898"/>
      <c r="K129" s="898"/>
      <c r="L129" s="883"/>
      <c r="M129" s="883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</row>
    <row r="130" spans="1:28" ht="15.75" customHeight="1" x14ac:dyDescent="0.2">
      <c r="A130" s="883"/>
      <c r="B130" s="883"/>
      <c r="C130" s="883"/>
      <c r="D130" s="883"/>
      <c r="E130" s="896"/>
      <c r="F130" s="883"/>
      <c r="G130" s="883"/>
      <c r="H130" s="883"/>
      <c r="I130" s="898"/>
      <c r="J130" s="898"/>
      <c r="K130" s="898"/>
      <c r="L130" s="883"/>
      <c r="M130" s="883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</row>
    <row r="131" spans="1:28" ht="15.75" customHeight="1" x14ac:dyDescent="0.2">
      <c r="A131" s="883"/>
      <c r="B131" s="883"/>
      <c r="C131" s="883"/>
      <c r="D131" s="883"/>
      <c r="E131" s="896"/>
      <c r="F131" s="883"/>
      <c r="G131" s="883"/>
      <c r="H131" s="883"/>
      <c r="I131" s="898"/>
      <c r="J131" s="898"/>
      <c r="K131" s="898"/>
      <c r="L131" s="883"/>
      <c r="M131" s="883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</row>
    <row r="132" spans="1:28" ht="15.75" customHeight="1" x14ac:dyDescent="0.2">
      <c r="A132" s="883"/>
      <c r="B132" s="883"/>
      <c r="C132" s="883"/>
      <c r="D132" s="883"/>
      <c r="E132" s="896"/>
      <c r="F132" s="883"/>
      <c r="G132" s="883"/>
      <c r="H132" s="883"/>
      <c r="I132" s="898"/>
      <c r="J132" s="898"/>
      <c r="K132" s="898"/>
      <c r="L132" s="883"/>
      <c r="M132" s="883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</row>
    <row r="133" spans="1:28" ht="15.75" customHeight="1" x14ac:dyDescent="0.2">
      <c r="A133" s="883"/>
      <c r="B133" s="883"/>
      <c r="C133" s="883"/>
      <c r="D133" s="883"/>
      <c r="E133" s="896"/>
      <c r="F133" s="883"/>
      <c r="G133" s="883"/>
      <c r="H133" s="883"/>
      <c r="I133" s="898"/>
      <c r="J133" s="898"/>
      <c r="K133" s="898"/>
      <c r="L133" s="883"/>
      <c r="M133" s="883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</row>
    <row r="134" spans="1:28" ht="15.75" customHeight="1" x14ac:dyDescent="0.2">
      <c r="A134" s="883"/>
      <c r="B134" s="883"/>
      <c r="C134" s="883"/>
      <c r="D134" s="883"/>
      <c r="E134" s="896"/>
      <c r="F134" s="883"/>
      <c r="G134" s="883"/>
      <c r="H134" s="883"/>
      <c r="I134" s="898"/>
      <c r="J134" s="898"/>
      <c r="K134" s="898"/>
      <c r="L134" s="883"/>
      <c r="M134" s="883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</row>
    <row r="135" spans="1:28" ht="15.75" customHeight="1" x14ac:dyDescent="0.2">
      <c r="A135" s="883"/>
      <c r="B135" s="883"/>
      <c r="C135" s="883"/>
      <c r="D135" s="883"/>
      <c r="E135" s="896"/>
      <c r="F135" s="883"/>
      <c r="G135" s="883"/>
      <c r="H135" s="883"/>
      <c r="I135" s="898"/>
      <c r="J135" s="898"/>
      <c r="K135" s="898"/>
      <c r="L135" s="883"/>
      <c r="M135" s="883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</row>
    <row r="136" spans="1:28" ht="15.75" customHeight="1" x14ac:dyDescent="0.2">
      <c r="A136" s="883"/>
      <c r="B136" s="883"/>
      <c r="C136" s="883"/>
      <c r="D136" s="883"/>
      <c r="E136" s="896"/>
      <c r="F136" s="883"/>
      <c r="G136" s="883"/>
      <c r="H136" s="883"/>
      <c r="I136" s="898"/>
      <c r="J136" s="898"/>
      <c r="K136" s="898"/>
      <c r="L136" s="883"/>
      <c r="M136" s="883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</row>
    <row r="137" spans="1:28" ht="15.75" customHeight="1" x14ac:dyDescent="0.2">
      <c r="A137" s="883"/>
      <c r="B137" s="883"/>
      <c r="C137" s="883"/>
      <c r="D137" s="883"/>
      <c r="E137" s="896"/>
      <c r="F137" s="883"/>
      <c r="G137" s="883"/>
      <c r="H137" s="883"/>
      <c r="I137" s="898"/>
      <c r="J137" s="898"/>
      <c r="K137" s="898"/>
      <c r="L137" s="883"/>
      <c r="M137" s="883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</row>
    <row r="138" spans="1:28" ht="15.75" customHeight="1" x14ac:dyDescent="0.2">
      <c r="A138" s="883"/>
      <c r="B138" s="883"/>
      <c r="C138" s="883"/>
      <c r="D138" s="883"/>
      <c r="E138" s="896"/>
      <c r="F138" s="883"/>
      <c r="G138" s="883"/>
      <c r="H138" s="883"/>
      <c r="I138" s="898"/>
      <c r="J138" s="898"/>
      <c r="K138" s="898"/>
      <c r="L138" s="883"/>
      <c r="M138" s="883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</row>
    <row r="139" spans="1:28" ht="15.75" customHeight="1" x14ac:dyDescent="0.2">
      <c r="A139" s="883"/>
      <c r="B139" s="883"/>
      <c r="C139" s="883"/>
      <c r="D139" s="883"/>
      <c r="E139" s="896"/>
      <c r="F139" s="883"/>
      <c r="G139" s="883"/>
      <c r="H139" s="883"/>
      <c r="I139" s="898"/>
      <c r="J139" s="898"/>
      <c r="K139" s="898"/>
      <c r="L139" s="883"/>
      <c r="M139" s="883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</row>
    <row r="140" spans="1:28" ht="15.75" customHeight="1" x14ac:dyDescent="0.2">
      <c r="A140" s="883"/>
      <c r="B140" s="883"/>
      <c r="C140" s="883"/>
      <c r="D140" s="883"/>
      <c r="E140" s="896"/>
      <c r="F140" s="883"/>
      <c r="G140" s="883"/>
      <c r="H140" s="883"/>
      <c r="I140" s="898"/>
      <c r="J140" s="898"/>
      <c r="K140" s="898"/>
      <c r="L140" s="883"/>
      <c r="M140" s="883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</row>
    <row r="141" spans="1:28" ht="15.75" customHeight="1" x14ac:dyDescent="0.2">
      <c r="A141" s="883"/>
      <c r="B141" s="883"/>
      <c r="C141" s="883"/>
      <c r="D141" s="883"/>
      <c r="E141" s="896"/>
      <c r="F141" s="883"/>
      <c r="G141" s="883"/>
      <c r="H141" s="883"/>
      <c r="I141" s="898"/>
      <c r="J141" s="898"/>
      <c r="K141" s="898"/>
      <c r="L141" s="883"/>
      <c r="M141" s="883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</row>
    <row r="142" spans="1:28" ht="15.75" customHeight="1" x14ac:dyDescent="0.2">
      <c r="A142" s="883"/>
      <c r="B142" s="883"/>
      <c r="C142" s="883"/>
      <c r="D142" s="883"/>
      <c r="E142" s="896"/>
      <c r="F142" s="883"/>
      <c r="G142" s="883"/>
      <c r="H142" s="883"/>
      <c r="I142" s="898"/>
      <c r="J142" s="898"/>
      <c r="K142" s="898"/>
      <c r="L142" s="883"/>
      <c r="M142" s="883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</row>
    <row r="143" spans="1:28" ht="15.75" customHeight="1" x14ac:dyDescent="0.2">
      <c r="A143" s="883"/>
      <c r="B143" s="883"/>
      <c r="C143" s="883"/>
      <c r="D143" s="883"/>
      <c r="E143" s="896"/>
      <c r="F143" s="883"/>
      <c r="G143" s="883"/>
      <c r="H143" s="883"/>
      <c r="I143" s="898"/>
      <c r="J143" s="898"/>
      <c r="K143" s="898"/>
      <c r="L143" s="883"/>
      <c r="M143" s="883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</row>
    <row r="144" spans="1:28" ht="15.75" customHeight="1" x14ac:dyDescent="0.2">
      <c r="A144" s="883"/>
      <c r="B144" s="883"/>
      <c r="C144" s="883"/>
      <c r="D144" s="883"/>
      <c r="E144" s="896"/>
      <c r="F144" s="883"/>
      <c r="G144" s="883"/>
      <c r="H144" s="883"/>
      <c r="I144" s="898"/>
      <c r="J144" s="898"/>
      <c r="K144" s="898"/>
      <c r="L144" s="883"/>
      <c r="M144" s="883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</row>
    <row r="145" spans="1:28" ht="15.75" customHeight="1" x14ac:dyDescent="0.2">
      <c r="A145" s="883"/>
      <c r="B145" s="883"/>
      <c r="C145" s="883"/>
      <c r="D145" s="883"/>
      <c r="E145" s="896"/>
      <c r="F145" s="883"/>
      <c r="G145" s="883"/>
      <c r="H145" s="883"/>
      <c r="I145" s="898"/>
      <c r="J145" s="898"/>
      <c r="K145" s="898"/>
      <c r="L145" s="883"/>
      <c r="M145" s="883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</row>
    <row r="146" spans="1:28" ht="15.75" customHeight="1" x14ac:dyDescent="0.2">
      <c r="A146" s="883"/>
      <c r="B146" s="883"/>
      <c r="C146" s="883"/>
      <c r="D146" s="883"/>
      <c r="E146" s="896"/>
      <c r="F146" s="883"/>
      <c r="G146" s="883"/>
      <c r="H146" s="883"/>
      <c r="I146" s="898"/>
      <c r="J146" s="898"/>
      <c r="K146" s="898"/>
      <c r="L146" s="883"/>
      <c r="M146" s="883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</row>
    <row r="147" spans="1:28" ht="15.75" customHeight="1" x14ac:dyDescent="0.2">
      <c r="A147" s="883"/>
      <c r="B147" s="883"/>
      <c r="C147" s="883"/>
      <c r="D147" s="883"/>
      <c r="E147" s="896"/>
      <c r="F147" s="883"/>
      <c r="G147" s="883"/>
      <c r="H147" s="883"/>
      <c r="I147" s="898"/>
      <c r="J147" s="898"/>
      <c r="K147" s="898"/>
      <c r="L147" s="883"/>
      <c r="M147" s="883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</row>
    <row r="148" spans="1:28" ht="15.75" customHeight="1" x14ac:dyDescent="0.2">
      <c r="A148" s="883"/>
      <c r="B148" s="883"/>
      <c r="C148" s="883"/>
      <c r="D148" s="883"/>
      <c r="E148" s="896"/>
      <c r="F148" s="883"/>
      <c r="G148" s="883"/>
      <c r="H148" s="883"/>
      <c r="I148" s="898"/>
      <c r="J148" s="898"/>
      <c r="K148" s="898"/>
      <c r="L148" s="883"/>
      <c r="M148" s="883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</row>
    <row r="149" spans="1:28" ht="15.75" customHeight="1" x14ac:dyDescent="0.2">
      <c r="A149" s="883"/>
      <c r="B149" s="883"/>
      <c r="C149" s="883"/>
      <c r="D149" s="883"/>
      <c r="E149" s="896"/>
      <c r="F149" s="883"/>
      <c r="G149" s="883"/>
      <c r="H149" s="883"/>
      <c r="I149" s="898"/>
      <c r="J149" s="898"/>
      <c r="K149" s="898"/>
      <c r="L149" s="883"/>
      <c r="M149" s="883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</row>
    <row r="150" spans="1:28" ht="15.75" customHeight="1" x14ac:dyDescent="0.2">
      <c r="A150" s="883"/>
      <c r="B150" s="883"/>
      <c r="C150" s="883"/>
      <c r="D150" s="883"/>
      <c r="E150" s="896"/>
      <c r="F150" s="883"/>
      <c r="G150" s="883"/>
      <c r="H150" s="883"/>
      <c r="I150" s="898"/>
      <c r="J150" s="898"/>
      <c r="K150" s="898"/>
      <c r="L150" s="883"/>
      <c r="M150" s="883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</row>
    <row r="151" spans="1:28" ht="15.75" customHeight="1" x14ac:dyDescent="0.2">
      <c r="A151" s="883"/>
      <c r="B151" s="883"/>
      <c r="C151" s="883"/>
      <c r="D151" s="883"/>
      <c r="E151" s="896"/>
      <c r="F151" s="883"/>
      <c r="G151" s="883"/>
      <c r="H151" s="883"/>
      <c r="I151" s="898"/>
      <c r="J151" s="898"/>
      <c r="K151" s="898"/>
      <c r="L151" s="883"/>
      <c r="M151" s="883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</row>
    <row r="152" spans="1:28" ht="15.75" customHeight="1" x14ac:dyDescent="0.2">
      <c r="A152" s="883"/>
      <c r="B152" s="883"/>
      <c r="C152" s="883"/>
      <c r="D152" s="883"/>
      <c r="E152" s="896"/>
      <c r="F152" s="883"/>
      <c r="G152" s="883"/>
      <c r="H152" s="883"/>
      <c r="I152" s="898"/>
      <c r="J152" s="898"/>
      <c r="K152" s="898"/>
      <c r="L152" s="883"/>
      <c r="M152" s="883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</row>
    <row r="153" spans="1:28" ht="15.75" customHeight="1" x14ac:dyDescent="0.2">
      <c r="A153" s="883"/>
      <c r="B153" s="883"/>
      <c r="C153" s="883"/>
      <c r="D153" s="883"/>
      <c r="E153" s="896"/>
      <c r="F153" s="883"/>
      <c r="G153" s="883"/>
      <c r="H153" s="883"/>
      <c r="I153" s="898"/>
      <c r="J153" s="898"/>
      <c r="K153" s="898"/>
      <c r="L153" s="883"/>
      <c r="M153" s="883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</row>
    <row r="154" spans="1:28" ht="15.75" customHeight="1" x14ac:dyDescent="0.2">
      <c r="A154" s="883"/>
      <c r="B154" s="883"/>
      <c r="C154" s="883"/>
      <c r="D154" s="883"/>
      <c r="E154" s="896"/>
      <c r="F154" s="883"/>
      <c r="G154" s="883"/>
      <c r="H154" s="883"/>
      <c r="I154" s="898"/>
      <c r="J154" s="898"/>
      <c r="K154" s="898"/>
      <c r="L154" s="883"/>
      <c r="M154" s="883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</row>
    <row r="155" spans="1:28" ht="15.75" customHeight="1" x14ac:dyDescent="0.2">
      <c r="A155" s="883"/>
      <c r="B155" s="883"/>
      <c r="C155" s="883"/>
      <c r="D155" s="883"/>
      <c r="E155" s="896"/>
      <c r="F155" s="883"/>
      <c r="G155" s="883"/>
      <c r="H155" s="883"/>
      <c r="I155" s="898"/>
      <c r="J155" s="898"/>
      <c r="K155" s="898"/>
      <c r="L155" s="883"/>
      <c r="M155" s="883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</row>
    <row r="156" spans="1:28" ht="15.75" customHeight="1" x14ac:dyDescent="0.2">
      <c r="A156" s="883"/>
      <c r="B156" s="883"/>
      <c r="C156" s="883"/>
      <c r="D156" s="883"/>
      <c r="E156" s="896"/>
      <c r="F156" s="883"/>
      <c r="G156" s="883"/>
      <c r="H156" s="883"/>
      <c r="I156" s="898"/>
      <c r="J156" s="898"/>
      <c r="K156" s="898"/>
      <c r="L156" s="883"/>
      <c r="M156" s="883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</row>
    <row r="157" spans="1:28" ht="15.75" customHeight="1" x14ac:dyDescent="0.2">
      <c r="A157" s="883"/>
      <c r="B157" s="883"/>
      <c r="C157" s="883"/>
      <c r="D157" s="883"/>
      <c r="E157" s="896"/>
      <c r="F157" s="883"/>
      <c r="G157" s="883"/>
      <c r="H157" s="883"/>
      <c r="I157" s="898"/>
      <c r="J157" s="898"/>
      <c r="K157" s="898"/>
      <c r="L157" s="883"/>
      <c r="M157" s="883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</row>
    <row r="158" spans="1:28" ht="15.75" customHeight="1" x14ac:dyDescent="0.2">
      <c r="A158" s="883"/>
      <c r="B158" s="883"/>
      <c r="C158" s="883"/>
      <c r="D158" s="883"/>
      <c r="E158" s="896"/>
      <c r="F158" s="883"/>
      <c r="G158" s="883"/>
      <c r="H158" s="883"/>
      <c r="I158" s="898"/>
      <c r="J158" s="898"/>
      <c r="K158" s="898"/>
      <c r="L158" s="883"/>
      <c r="M158" s="883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</row>
    <row r="159" spans="1:28" ht="15.75" customHeight="1" x14ac:dyDescent="0.2">
      <c r="A159" s="883"/>
      <c r="B159" s="883"/>
      <c r="C159" s="883"/>
      <c r="D159" s="883"/>
      <c r="E159" s="896"/>
      <c r="F159" s="883"/>
      <c r="G159" s="883"/>
      <c r="H159" s="883"/>
      <c r="I159" s="898"/>
      <c r="J159" s="898"/>
      <c r="K159" s="898"/>
      <c r="L159" s="883"/>
      <c r="M159" s="883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</row>
    <row r="160" spans="1:28" ht="15.75" customHeight="1" x14ac:dyDescent="0.2">
      <c r="A160" s="883"/>
      <c r="B160" s="883"/>
      <c r="C160" s="883"/>
      <c r="D160" s="883"/>
      <c r="E160" s="896"/>
      <c r="F160" s="883"/>
      <c r="G160" s="883"/>
      <c r="H160" s="883"/>
      <c r="I160" s="898"/>
      <c r="J160" s="898"/>
      <c r="K160" s="898"/>
      <c r="L160" s="883"/>
      <c r="M160" s="883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</row>
    <row r="161" spans="1:28" ht="15.75" customHeight="1" x14ac:dyDescent="0.2">
      <c r="A161" s="883"/>
      <c r="B161" s="883"/>
      <c r="C161" s="883"/>
      <c r="D161" s="883"/>
      <c r="E161" s="896"/>
      <c r="F161" s="883"/>
      <c r="G161" s="883"/>
      <c r="H161" s="883"/>
      <c r="I161" s="898"/>
      <c r="J161" s="898"/>
      <c r="K161" s="898"/>
      <c r="L161" s="883"/>
      <c r="M161" s="883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</row>
    <row r="162" spans="1:28" ht="15.75" customHeight="1" x14ac:dyDescent="0.2">
      <c r="A162" s="883"/>
      <c r="B162" s="883"/>
      <c r="C162" s="883"/>
      <c r="D162" s="883"/>
      <c r="E162" s="896"/>
      <c r="F162" s="883"/>
      <c r="G162" s="883"/>
      <c r="H162" s="883"/>
      <c r="I162" s="898"/>
      <c r="J162" s="898"/>
      <c r="K162" s="898"/>
      <c r="L162" s="883"/>
      <c r="M162" s="883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</row>
    <row r="163" spans="1:28" ht="15.75" customHeight="1" x14ac:dyDescent="0.2">
      <c r="A163" s="883"/>
      <c r="B163" s="883"/>
      <c r="C163" s="883"/>
      <c r="D163" s="883"/>
      <c r="E163" s="896"/>
      <c r="F163" s="883"/>
      <c r="G163" s="883"/>
      <c r="H163" s="883"/>
      <c r="I163" s="898"/>
      <c r="J163" s="898"/>
      <c r="K163" s="898"/>
      <c r="L163" s="883"/>
      <c r="M163" s="883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</row>
    <row r="164" spans="1:28" ht="15.75" customHeight="1" x14ac:dyDescent="0.2">
      <c r="A164" s="883"/>
      <c r="B164" s="883"/>
      <c r="C164" s="883"/>
      <c r="D164" s="883"/>
      <c r="E164" s="896"/>
      <c r="F164" s="883"/>
      <c r="G164" s="883"/>
      <c r="H164" s="883"/>
      <c r="I164" s="898"/>
      <c r="J164" s="898"/>
      <c r="K164" s="898"/>
      <c r="L164" s="883"/>
      <c r="M164" s="883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</row>
    <row r="165" spans="1:28" ht="15.75" customHeight="1" x14ac:dyDescent="0.2">
      <c r="A165" s="883"/>
      <c r="B165" s="883"/>
      <c r="C165" s="883"/>
      <c r="D165" s="883"/>
      <c r="E165" s="896"/>
      <c r="F165" s="883"/>
      <c r="G165" s="883"/>
      <c r="H165" s="883"/>
      <c r="I165" s="898"/>
      <c r="J165" s="898"/>
      <c r="K165" s="898"/>
      <c r="L165" s="883"/>
      <c r="M165" s="883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</row>
    <row r="166" spans="1:28" ht="15.75" customHeight="1" x14ac:dyDescent="0.2">
      <c r="A166" s="883"/>
      <c r="B166" s="883"/>
      <c r="C166" s="883"/>
      <c r="D166" s="883"/>
      <c r="E166" s="896"/>
      <c r="F166" s="883"/>
      <c r="G166" s="883"/>
      <c r="H166" s="883"/>
      <c r="I166" s="898"/>
      <c r="J166" s="898"/>
      <c r="K166" s="898"/>
      <c r="L166" s="883"/>
      <c r="M166" s="883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</row>
    <row r="167" spans="1:28" ht="15.75" customHeight="1" x14ac:dyDescent="0.2">
      <c r="A167" s="883"/>
      <c r="B167" s="883"/>
      <c r="C167" s="883"/>
      <c r="D167" s="883"/>
      <c r="E167" s="896"/>
      <c r="F167" s="883"/>
      <c r="G167" s="883"/>
      <c r="H167" s="883"/>
      <c r="I167" s="898"/>
      <c r="J167" s="898"/>
      <c r="K167" s="898"/>
      <c r="L167" s="883"/>
      <c r="M167" s="883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</row>
    <row r="168" spans="1:28" ht="15.75" customHeight="1" x14ac:dyDescent="0.2">
      <c r="A168" s="883"/>
      <c r="B168" s="883"/>
      <c r="C168" s="883"/>
      <c r="D168" s="883"/>
      <c r="E168" s="896"/>
      <c r="F168" s="883"/>
      <c r="G168" s="883"/>
      <c r="H168" s="883"/>
      <c r="I168" s="898"/>
      <c r="J168" s="898"/>
      <c r="K168" s="898"/>
      <c r="L168" s="883"/>
      <c r="M168" s="883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</row>
    <row r="169" spans="1:28" ht="15.75" customHeight="1" x14ac:dyDescent="0.2">
      <c r="A169" s="883"/>
      <c r="B169" s="883"/>
      <c r="C169" s="883"/>
      <c r="D169" s="883"/>
      <c r="E169" s="896"/>
      <c r="F169" s="883"/>
      <c r="G169" s="883"/>
      <c r="H169" s="883"/>
      <c r="I169" s="898"/>
      <c r="J169" s="898"/>
      <c r="K169" s="898"/>
      <c r="L169" s="883"/>
      <c r="M169" s="883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</row>
    <row r="170" spans="1:28" ht="15.75" customHeight="1" x14ac:dyDescent="0.2">
      <c r="A170" s="883"/>
      <c r="B170" s="883"/>
      <c r="C170" s="883"/>
      <c r="D170" s="883"/>
      <c r="E170" s="896"/>
      <c r="F170" s="883"/>
      <c r="G170" s="883"/>
      <c r="H170" s="883"/>
      <c r="I170" s="898"/>
      <c r="J170" s="898"/>
      <c r="K170" s="898"/>
      <c r="L170" s="883"/>
      <c r="M170" s="883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</row>
    <row r="171" spans="1:28" ht="15.75" customHeight="1" x14ac:dyDescent="0.2">
      <c r="A171" s="883"/>
      <c r="B171" s="883"/>
      <c r="C171" s="883"/>
      <c r="D171" s="883"/>
      <c r="E171" s="896"/>
      <c r="F171" s="883"/>
      <c r="G171" s="883"/>
      <c r="H171" s="883"/>
      <c r="I171" s="898"/>
      <c r="J171" s="898"/>
      <c r="K171" s="898"/>
      <c r="L171" s="883"/>
      <c r="M171" s="883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</row>
    <row r="172" spans="1:28" ht="15.75" customHeight="1" x14ac:dyDescent="0.2">
      <c r="A172" s="883"/>
      <c r="B172" s="883"/>
      <c r="C172" s="883"/>
      <c r="D172" s="883"/>
      <c r="E172" s="896"/>
      <c r="F172" s="883"/>
      <c r="G172" s="883"/>
      <c r="H172" s="883"/>
      <c r="I172" s="898"/>
      <c r="J172" s="898"/>
      <c r="K172" s="898"/>
      <c r="L172" s="883"/>
      <c r="M172" s="883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</row>
    <row r="173" spans="1:28" ht="15.75" customHeight="1" x14ac:dyDescent="0.2">
      <c r="A173" s="883"/>
      <c r="B173" s="883"/>
      <c r="C173" s="883"/>
      <c r="D173" s="883"/>
      <c r="E173" s="896"/>
      <c r="F173" s="883"/>
      <c r="G173" s="883"/>
      <c r="H173" s="883"/>
      <c r="I173" s="898"/>
      <c r="J173" s="898"/>
      <c r="K173" s="898"/>
      <c r="L173" s="883"/>
      <c r="M173" s="883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</row>
    <row r="174" spans="1:28" ht="15.75" customHeight="1" x14ac:dyDescent="0.2">
      <c r="A174" s="883"/>
      <c r="B174" s="883"/>
      <c r="C174" s="883"/>
      <c r="D174" s="883"/>
      <c r="E174" s="896"/>
      <c r="F174" s="883"/>
      <c r="G174" s="883"/>
      <c r="H174" s="883"/>
      <c r="I174" s="898"/>
      <c r="J174" s="898"/>
      <c r="K174" s="898"/>
      <c r="L174" s="883"/>
      <c r="M174" s="883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</row>
    <row r="175" spans="1:28" ht="15.75" customHeight="1" x14ac:dyDescent="0.2">
      <c r="A175" s="883"/>
      <c r="B175" s="883"/>
      <c r="C175" s="883"/>
      <c r="D175" s="883"/>
      <c r="E175" s="896"/>
      <c r="F175" s="883"/>
      <c r="G175" s="883"/>
      <c r="H175" s="883"/>
      <c r="I175" s="898"/>
      <c r="J175" s="898"/>
      <c r="K175" s="898"/>
      <c r="L175" s="883"/>
      <c r="M175" s="883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</row>
    <row r="176" spans="1:28" ht="15.75" customHeight="1" x14ac:dyDescent="0.2">
      <c r="A176" s="883"/>
      <c r="B176" s="883"/>
      <c r="C176" s="883"/>
      <c r="D176" s="883"/>
      <c r="E176" s="896"/>
      <c r="F176" s="883"/>
      <c r="G176" s="883"/>
      <c r="H176" s="883"/>
      <c r="I176" s="898"/>
      <c r="J176" s="898"/>
      <c r="K176" s="898"/>
      <c r="L176" s="883"/>
      <c r="M176" s="883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</row>
    <row r="177" spans="1:28" ht="15.75" customHeight="1" x14ac:dyDescent="0.2">
      <c r="A177" s="883"/>
      <c r="B177" s="883"/>
      <c r="C177" s="883"/>
      <c r="D177" s="883"/>
      <c r="E177" s="896"/>
      <c r="F177" s="883"/>
      <c r="G177" s="883"/>
      <c r="H177" s="883"/>
      <c r="I177" s="898"/>
      <c r="J177" s="898"/>
      <c r="K177" s="898"/>
      <c r="L177" s="883"/>
      <c r="M177" s="883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</row>
    <row r="178" spans="1:28" ht="15.75" customHeight="1" x14ac:dyDescent="0.2">
      <c r="A178" s="883"/>
      <c r="B178" s="883"/>
      <c r="C178" s="883"/>
      <c r="D178" s="883"/>
      <c r="E178" s="896"/>
      <c r="F178" s="883"/>
      <c r="G178" s="883"/>
      <c r="H178" s="883"/>
      <c r="I178" s="898"/>
      <c r="J178" s="898"/>
      <c r="K178" s="898"/>
      <c r="L178" s="883"/>
      <c r="M178" s="883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</row>
    <row r="179" spans="1:28" ht="15.75" customHeight="1" x14ac:dyDescent="0.2">
      <c r="A179" s="883"/>
      <c r="B179" s="883"/>
      <c r="C179" s="883"/>
      <c r="D179" s="883"/>
      <c r="E179" s="896"/>
      <c r="F179" s="883"/>
      <c r="G179" s="883"/>
      <c r="H179" s="883"/>
      <c r="I179" s="898"/>
      <c r="J179" s="898"/>
      <c r="K179" s="898"/>
      <c r="L179" s="883"/>
      <c r="M179" s="883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</row>
    <row r="180" spans="1:28" ht="15.75" customHeight="1" x14ac:dyDescent="0.2">
      <c r="A180" s="883"/>
      <c r="B180" s="883"/>
      <c r="C180" s="883"/>
      <c r="D180" s="883"/>
      <c r="E180" s="896"/>
      <c r="F180" s="883"/>
      <c r="G180" s="883"/>
      <c r="H180" s="883"/>
      <c r="I180" s="898"/>
      <c r="J180" s="898"/>
      <c r="K180" s="898"/>
      <c r="L180" s="883"/>
      <c r="M180" s="883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</row>
    <row r="181" spans="1:28" ht="15.75" customHeight="1" x14ac:dyDescent="0.2">
      <c r="A181" s="883"/>
      <c r="B181" s="883"/>
      <c r="C181" s="883"/>
      <c r="D181" s="883"/>
      <c r="E181" s="896"/>
      <c r="F181" s="883"/>
      <c r="G181" s="883"/>
      <c r="H181" s="883"/>
      <c r="I181" s="898"/>
      <c r="J181" s="898"/>
      <c r="K181" s="898"/>
      <c r="L181" s="883"/>
      <c r="M181" s="883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</row>
    <row r="182" spans="1:28" ht="15.75" customHeight="1" x14ac:dyDescent="0.2">
      <c r="A182" s="883"/>
      <c r="B182" s="883"/>
      <c r="C182" s="883"/>
      <c r="D182" s="883"/>
      <c r="E182" s="896"/>
      <c r="F182" s="883"/>
      <c r="G182" s="883"/>
      <c r="H182" s="883"/>
      <c r="I182" s="898"/>
      <c r="J182" s="898"/>
      <c r="K182" s="898"/>
      <c r="L182" s="883"/>
      <c r="M182" s="883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</row>
    <row r="183" spans="1:28" ht="15.75" customHeight="1" x14ac:dyDescent="0.2">
      <c r="A183" s="883"/>
      <c r="B183" s="883"/>
      <c r="C183" s="883"/>
      <c r="D183" s="883"/>
      <c r="E183" s="896"/>
      <c r="F183" s="883"/>
      <c r="G183" s="883"/>
      <c r="H183" s="883"/>
      <c r="I183" s="898"/>
      <c r="J183" s="898"/>
      <c r="K183" s="898"/>
      <c r="L183" s="883"/>
      <c r="M183" s="883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</row>
    <row r="184" spans="1:28" ht="15.75" customHeight="1" x14ac:dyDescent="0.2">
      <c r="A184" s="883"/>
      <c r="B184" s="883"/>
      <c r="C184" s="883"/>
      <c r="D184" s="883"/>
      <c r="E184" s="896"/>
      <c r="F184" s="883"/>
      <c r="G184" s="883"/>
      <c r="H184" s="883"/>
      <c r="I184" s="898"/>
      <c r="J184" s="898"/>
      <c r="K184" s="898"/>
      <c r="L184" s="883"/>
      <c r="M184" s="883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</row>
    <row r="185" spans="1:28" ht="15.75" customHeight="1" x14ac:dyDescent="0.2">
      <c r="A185" s="883"/>
      <c r="B185" s="883"/>
      <c r="C185" s="883"/>
      <c r="D185" s="883"/>
      <c r="E185" s="896"/>
      <c r="F185" s="883"/>
      <c r="G185" s="883"/>
      <c r="H185" s="883"/>
      <c r="I185" s="898"/>
      <c r="J185" s="898"/>
      <c r="K185" s="898"/>
      <c r="L185" s="883"/>
      <c r="M185" s="883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</row>
    <row r="186" spans="1:28" ht="15.75" customHeight="1" x14ac:dyDescent="0.2">
      <c r="A186" s="883"/>
      <c r="B186" s="883"/>
      <c r="C186" s="883"/>
      <c r="D186" s="883"/>
      <c r="E186" s="896"/>
      <c r="F186" s="883"/>
      <c r="G186" s="883"/>
      <c r="H186" s="883"/>
      <c r="I186" s="898"/>
      <c r="J186" s="898"/>
      <c r="K186" s="898"/>
      <c r="L186" s="883"/>
      <c r="M186" s="883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</row>
    <row r="187" spans="1:28" ht="15.75" customHeight="1" x14ac:dyDescent="0.2">
      <c r="A187" s="883"/>
      <c r="B187" s="883"/>
      <c r="C187" s="883"/>
      <c r="D187" s="883"/>
      <c r="E187" s="896"/>
      <c r="F187" s="883"/>
      <c r="G187" s="883"/>
      <c r="H187" s="883"/>
      <c r="I187" s="898"/>
      <c r="J187" s="898"/>
      <c r="K187" s="898"/>
      <c r="L187" s="883"/>
      <c r="M187" s="883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</row>
    <row r="188" spans="1:28" ht="15.75" customHeight="1" x14ac:dyDescent="0.2">
      <c r="A188" s="883"/>
      <c r="B188" s="883"/>
      <c r="C188" s="883"/>
      <c r="D188" s="883"/>
      <c r="E188" s="896"/>
      <c r="F188" s="883"/>
      <c r="G188" s="883"/>
      <c r="H188" s="883"/>
      <c r="I188" s="898"/>
      <c r="J188" s="898"/>
      <c r="K188" s="898"/>
      <c r="L188" s="883"/>
      <c r="M188" s="883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</row>
    <row r="189" spans="1:28" ht="15.75" customHeight="1" x14ac:dyDescent="0.2">
      <c r="A189" s="883"/>
      <c r="B189" s="883"/>
      <c r="C189" s="883"/>
      <c r="D189" s="883"/>
      <c r="E189" s="896"/>
      <c r="F189" s="883"/>
      <c r="G189" s="883"/>
      <c r="H189" s="883"/>
      <c r="I189" s="898"/>
      <c r="J189" s="898"/>
      <c r="K189" s="898"/>
      <c r="L189" s="883"/>
      <c r="M189" s="883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</row>
    <row r="190" spans="1:28" ht="15.75" customHeight="1" x14ac:dyDescent="0.2">
      <c r="A190" s="883"/>
      <c r="B190" s="883"/>
      <c r="C190" s="883"/>
      <c r="D190" s="883"/>
      <c r="E190" s="896"/>
      <c r="F190" s="883"/>
      <c r="G190" s="883"/>
      <c r="H190" s="883"/>
      <c r="I190" s="898"/>
      <c r="J190" s="898"/>
      <c r="K190" s="898"/>
      <c r="L190" s="883"/>
      <c r="M190" s="883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</row>
    <row r="191" spans="1:28" ht="15.75" customHeight="1" x14ac:dyDescent="0.2">
      <c r="A191" s="883"/>
      <c r="B191" s="883"/>
      <c r="C191" s="883"/>
      <c r="D191" s="883"/>
      <c r="E191" s="896"/>
      <c r="F191" s="883"/>
      <c r="G191" s="883"/>
      <c r="H191" s="883"/>
      <c r="I191" s="898"/>
      <c r="J191" s="898"/>
      <c r="K191" s="898"/>
      <c r="L191" s="883"/>
      <c r="M191" s="883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</row>
    <row r="192" spans="1:28" ht="15.75" customHeight="1" x14ac:dyDescent="0.2">
      <c r="A192" s="883"/>
      <c r="B192" s="883"/>
      <c r="C192" s="883"/>
      <c r="D192" s="883"/>
      <c r="E192" s="896"/>
      <c r="F192" s="883"/>
      <c r="G192" s="883"/>
      <c r="H192" s="883"/>
      <c r="I192" s="898"/>
      <c r="J192" s="898"/>
      <c r="K192" s="898"/>
      <c r="L192" s="883"/>
      <c r="M192" s="883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</row>
    <row r="193" spans="1:28" ht="15.75" customHeight="1" x14ac:dyDescent="0.2">
      <c r="A193" s="883"/>
      <c r="B193" s="883"/>
      <c r="C193" s="883"/>
      <c r="D193" s="883"/>
      <c r="E193" s="896"/>
      <c r="F193" s="883"/>
      <c r="G193" s="883"/>
      <c r="H193" s="883"/>
      <c r="I193" s="898"/>
      <c r="J193" s="898"/>
      <c r="K193" s="898"/>
      <c r="L193" s="883"/>
      <c r="M193" s="883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</row>
    <row r="194" spans="1:28" ht="15.75" customHeight="1" x14ac:dyDescent="0.2">
      <c r="A194" s="883"/>
      <c r="B194" s="883"/>
      <c r="C194" s="883"/>
      <c r="D194" s="883"/>
      <c r="E194" s="896"/>
      <c r="F194" s="883"/>
      <c r="G194" s="883"/>
      <c r="H194" s="883"/>
      <c r="I194" s="898"/>
      <c r="J194" s="898"/>
      <c r="K194" s="898"/>
      <c r="L194" s="883"/>
      <c r="M194" s="883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</row>
    <row r="195" spans="1:28" ht="15.75" customHeight="1" x14ac:dyDescent="0.2">
      <c r="A195" s="883"/>
      <c r="B195" s="883"/>
      <c r="C195" s="883"/>
      <c r="D195" s="883"/>
      <c r="E195" s="896"/>
      <c r="F195" s="883"/>
      <c r="G195" s="883"/>
      <c r="H195" s="883"/>
      <c r="I195" s="898"/>
      <c r="J195" s="898"/>
      <c r="K195" s="898"/>
      <c r="L195" s="883"/>
      <c r="M195" s="883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</row>
    <row r="196" spans="1:28" ht="15.75" customHeight="1" x14ac:dyDescent="0.2">
      <c r="A196" s="883"/>
      <c r="B196" s="883"/>
      <c r="C196" s="883"/>
      <c r="D196" s="883"/>
      <c r="E196" s="896"/>
      <c r="F196" s="883"/>
      <c r="G196" s="883"/>
      <c r="H196" s="883"/>
      <c r="I196" s="898"/>
      <c r="J196" s="898"/>
      <c r="K196" s="898"/>
      <c r="L196" s="883"/>
      <c r="M196" s="883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</row>
    <row r="197" spans="1:28" ht="15.75" customHeight="1" x14ac:dyDescent="0.2">
      <c r="A197" s="883"/>
      <c r="B197" s="883"/>
      <c r="C197" s="883"/>
      <c r="D197" s="883"/>
      <c r="E197" s="896"/>
      <c r="F197" s="883"/>
      <c r="G197" s="883"/>
      <c r="H197" s="883"/>
      <c r="I197" s="898"/>
      <c r="J197" s="898"/>
      <c r="K197" s="898"/>
      <c r="L197" s="883"/>
      <c r="M197" s="883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</row>
    <row r="198" spans="1:28" ht="15.75" customHeight="1" x14ac:dyDescent="0.2">
      <c r="A198" s="883"/>
      <c r="B198" s="883"/>
      <c r="C198" s="883"/>
      <c r="D198" s="883"/>
      <c r="E198" s="896"/>
      <c r="F198" s="883"/>
      <c r="G198" s="883"/>
      <c r="H198" s="883"/>
      <c r="I198" s="898"/>
      <c r="J198" s="898"/>
      <c r="K198" s="898"/>
      <c r="L198" s="883"/>
      <c r="M198" s="883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</row>
    <row r="199" spans="1:28" ht="15.75" customHeight="1" x14ac:dyDescent="0.2">
      <c r="A199" s="883"/>
      <c r="B199" s="883"/>
      <c r="C199" s="883"/>
      <c r="D199" s="883"/>
      <c r="E199" s="896"/>
      <c r="F199" s="883"/>
      <c r="G199" s="883"/>
      <c r="H199" s="883"/>
      <c r="I199" s="898"/>
      <c r="J199" s="898"/>
      <c r="K199" s="898"/>
      <c r="L199" s="883"/>
      <c r="M199" s="883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</row>
    <row r="200" spans="1:28" ht="15.75" customHeight="1" x14ac:dyDescent="0.2">
      <c r="A200" s="883"/>
      <c r="B200" s="883"/>
      <c r="C200" s="883"/>
      <c r="D200" s="883"/>
      <c r="E200" s="896"/>
      <c r="F200" s="883"/>
      <c r="G200" s="883"/>
      <c r="H200" s="883"/>
      <c r="I200" s="898"/>
      <c r="J200" s="898"/>
      <c r="K200" s="898"/>
      <c r="L200" s="883"/>
      <c r="M200" s="883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</row>
    <row r="201" spans="1:28" ht="15.75" customHeight="1" x14ac:dyDescent="0.2">
      <c r="A201" s="883"/>
      <c r="B201" s="883"/>
      <c r="C201" s="883"/>
      <c r="D201" s="883"/>
      <c r="E201" s="896"/>
      <c r="F201" s="883"/>
      <c r="G201" s="883"/>
      <c r="H201" s="883"/>
      <c r="I201" s="898"/>
      <c r="J201" s="898"/>
      <c r="K201" s="898"/>
      <c r="L201" s="883"/>
      <c r="M201" s="883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</row>
    <row r="202" spans="1:28" ht="15.75" customHeight="1" x14ac:dyDescent="0.2">
      <c r="A202" s="883"/>
      <c r="B202" s="883"/>
      <c r="C202" s="883"/>
      <c r="D202" s="883"/>
      <c r="E202" s="896"/>
      <c r="F202" s="883"/>
      <c r="G202" s="883"/>
      <c r="H202" s="883"/>
      <c r="I202" s="898"/>
      <c r="J202" s="898"/>
      <c r="K202" s="898"/>
      <c r="L202" s="883"/>
      <c r="M202" s="883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</row>
    <row r="203" spans="1:28" ht="15.75" customHeight="1" x14ac:dyDescent="0.2">
      <c r="A203" s="883"/>
      <c r="B203" s="883"/>
      <c r="C203" s="883"/>
      <c r="D203" s="883"/>
      <c r="E203" s="896"/>
      <c r="F203" s="883"/>
      <c r="G203" s="883"/>
      <c r="H203" s="883"/>
      <c r="I203" s="898"/>
      <c r="J203" s="898"/>
      <c r="K203" s="898"/>
      <c r="L203" s="883"/>
      <c r="M203" s="883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</row>
    <row r="204" spans="1:28" ht="15.75" customHeight="1" x14ac:dyDescent="0.2">
      <c r="A204" s="883"/>
      <c r="B204" s="883"/>
      <c r="C204" s="883"/>
      <c r="D204" s="883"/>
      <c r="E204" s="896"/>
      <c r="F204" s="883"/>
      <c r="G204" s="883"/>
      <c r="H204" s="883"/>
      <c r="I204" s="898"/>
      <c r="J204" s="898"/>
      <c r="K204" s="898"/>
      <c r="L204" s="883"/>
      <c r="M204" s="883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</row>
    <row r="205" spans="1:28" ht="15.75" customHeight="1" x14ac:dyDescent="0.2">
      <c r="A205" s="883"/>
      <c r="B205" s="883"/>
      <c r="C205" s="883"/>
      <c r="D205" s="883"/>
      <c r="E205" s="896"/>
      <c r="F205" s="883"/>
      <c r="G205" s="883"/>
      <c r="H205" s="883"/>
      <c r="I205" s="898"/>
      <c r="J205" s="898"/>
      <c r="K205" s="898"/>
      <c r="L205" s="883"/>
      <c r="M205" s="883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</row>
    <row r="206" spans="1:28" ht="15.75" customHeight="1" x14ac:dyDescent="0.2">
      <c r="A206" s="883"/>
      <c r="B206" s="883"/>
      <c r="C206" s="883"/>
      <c r="D206" s="883"/>
      <c r="E206" s="896"/>
      <c r="F206" s="883"/>
      <c r="G206" s="883"/>
      <c r="H206" s="883"/>
      <c r="I206" s="898"/>
      <c r="J206" s="898"/>
      <c r="K206" s="898"/>
      <c r="L206" s="883"/>
      <c r="M206" s="883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</row>
    <row r="207" spans="1:28" ht="15.75" customHeight="1" x14ac:dyDescent="0.2">
      <c r="A207" s="883"/>
      <c r="B207" s="883"/>
      <c r="C207" s="883"/>
      <c r="D207" s="883"/>
      <c r="E207" s="896"/>
      <c r="F207" s="883"/>
      <c r="G207" s="883"/>
      <c r="H207" s="883"/>
      <c r="I207" s="898"/>
      <c r="J207" s="898"/>
      <c r="K207" s="898"/>
      <c r="L207" s="883"/>
      <c r="M207" s="883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</row>
    <row r="208" spans="1:28" ht="15.75" customHeight="1" x14ac:dyDescent="0.2">
      <c r="A208" s="883"/>
      <c r="B208" s="883"/>
      <c r="C208" s="883"/>
      <c r="D208" s="883"/>
      <c r="E208" s="896"/>
      <c r="F208" s="883"/>
      <c r="G208" s="883"/>
      <c r="H208" s="883"/>
      <c r="I208" s="898"/>
      <c r="J208" s="898"/>
      <c r="K208" s="898"/>
      <c r="L208" s="883"/>
      <c r="M208" s="883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</row>
    <row r="209" spans="1:28" ht="15.75" customHeight="1" x14ac:dyDescent="0.2">
      <c r="A209" s="883"/>
      <c r="B209" s="883"/>
      <c r="C209" s="883"/>
      <c r="D209" s="883"/>
      <c r="E209" s="896"/>
      <c r="F209" s="883"/>
      <c r="G209" s="883"/>
      <c r="H209" s="883"/>
      <c r="I209" s="898"/>
      <c r="J209" s="898"/>
      <c r="K209" s="898"/>
      <c r="L209" s="883"/>
      <c r="M209" s="883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</row>
    <row r="210" spans="1:28" ht="15.75" customHeight="1" x14ac:dyDescent="0.2">
      <c r="A210" s="883"/>
      <c r="B210" s="883"/>
      <c r="C210" s="883"/>
      <c r="D210" s="883"/>
      <c r="E210" s="896"/>
      <c r="F210" s="883"/>
      <c r="G210" s="883"/>
      <c r="H210" s="883"/>
      <c r="I210" s="898"/>
      <c r="J210" s="898"/>
      <c r="K210" s="898"/>
      <c r="L210" s="883"/>
      <c r="M210" s="883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</row>
    <row r="211" spans="1:28" ht="15.75" customHeight="1" x14ac:dyDescent="0.2">
      <c r="A211" s="883"/>
      <c r="B211" s="883"/>
      <c r="C211" s="883"/>
      <c r="D211" s="883"/>
      <c r="E211" s="896"/>
      <c r="F211" s="883"/>
      <c r="G211" s="883"/>
      <c r="H211" s="883"/>
      <c r="I211" s="898"/>
      <c r="J211" s="898"/>
      <c r="K211" s="898"/>
      <c r="L211" s="883"/>
      <c r="M211" s="883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</row>
    <row r="212" spans="1:28" ht="15.75" customHeight="1" x14ac:dyDescent="0.2">
      <c r="A212" s="883"/>
      <c r="B212" s="883"/>
      <c r="C212" s="883"/>
      <c r="D212" s="883"/>
      <c r="E212" s="896"/>
      <c r="F212" s="883"/>
      <c r="G212" s="883"/>
      <c r="H212" s="883"/>
      <c r="I212" s="898"/>
      <c r="J212" s="898"/>
      <c r="K212" s="898"/>
      <c r="L212" s="883"/>
      <c r="M212" s="883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</row>
    <row r="213" spans="1:28" ht="15.75" customHeight="1" x14ac:dyDescent="0.2">
      <c r="A213" s="883"/>
      <c r="B213" s="883"/>
      <c r="C213" s="883"/>
      <c r="D213" s="883"/>
      <c r="E213" s="896"/>
      <c r="F213" s="883"/>
      <c r="G213" s="883"/>
      <c r="H213" s="883"/>
      <c r="I213" s="898"/>
      <c r="J213" s="898"/>
      <c r="K213" s="898"/>
      <c r="L213" s="883"/>
      <c r="M213" s="883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</row>
    <row r="214" spans="1:28" ht="15.75" customHeight="1" x14ac:dyDescent="0.2">
      <c r="A214" s="883"/>
      <c r="B214" s="883"/>
      <c r="C214" s="883"/>
      <c r="D214" s="883"/>
      <c r="E214" s="896"/>
      <c r="F214" s="883"/>
      <c r="G214" s="883"/>
      <c r="H214" s="883"/>
      <c r="I214" s="898"/>
      <c r="J214" s="898"/>
      <c r="K214" s="898"/>
      <c r="L214" s="883"/>
      <c r="M214" s="883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</row>
    <row r="215" spans="1:28" ht="15.75" customHeight="1" x14ac:dyDescent="0.2">
      <c r="A215" s="883"/>
      <c r="B215" s="883"/>
      <c r="C215" s="883"/>
      <c r="D215" s="883"/>
      <c r="E215" s="896"/>
      <c r="F215" s="883"/>
      <c r="G215" s="883"/>
      <c r="H215" s="883"/>
      <c r="I215" s="898"/>
      <c r="J215" s="898"/>
      <c r="K215" s="898"/>
      <c r="L215" s="883"/>
      <c r="M215" s="883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</row>
    <row r="216" spans="1:28" ht="15.75" customHeight="1" x14ac:dyDescent="0.2">
      <c r="A216" s="883"/>
      <c r="B216" s="883"/>
      <c r="C216" s="883"/>
      <c r="D216" s="883"/>
      <c r="E216" s="896"/>
      <c r="F216" s="883"/>
      <c r="G216" s="883"/>
      <c r="H216" s="883"/>
      <c r="I216" s="898"/>
      <c r="J216" s="898"/>
      <c r="K216" s="898"/>
      <c r="L216" s="883"/>
      <c r="M216" s="883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</row>
    <row r="217" spans="1:28" ht="15.75" customHeight="1" x14ac:dyDescent="0.2">
      <c r="A217" s="883"/>
      <c r="B217" s="883"/>
      <c r="C217" s="883"/>
      <c r="D217" s="883"/>
      <c r="E217" s="896"/>
      <c r="F217" s="883"/>
      <c r="G217" s="883"/>
      <c r="H217" s="883"/>
      <c r="I217" s="898"/>
      <c r="J217" s="898"/>
      <c r="K217" s="898"/>
      <c r="L217" s="883"/>
      <c r="M217" s="883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</row>
    <row r="218" spans="1:28" ht="15.75" customHeight="1" x14ac:dyDescent="0.2">
      <c r="A218" s="883"/>
      <c r="B218" s="883"/>
      <c r="C218" s="883"/>
      <c r="D218" s="883"/>
      <c r="E218" s="896"/>
      <c r="F218" s="883"/>
      <c r="G218" s="883"/>
      <c r="H218" s="883"/>
      <c r="I218" s="898"/>
      <c r="J218" s="898"/>
      <c r="K218" s="898"/>
      <c r="L218" s="883"/>
      <c r="M218" s="883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</row>
    <row r="219" spans="1:28" ht="15.75" customHeight="1" x14ac:dyDescent="0.2">
      <c r="A219" s="883"/>
      <c r="B219" s="883"/>
      <c r="C219" s="883"/>
      <c r="D219" s="883"/>
      <c r="E219" s="896"/>
      <c r="F219" s="883"/>
      <c r="G219" s="883"/>
      <c r="H219" s="883"/>
      <c r="I219" s="898"/>
      <c r="J219" s="898"/>
      <c r="K219" s="898"/>
      <c r="L219" s="883"/>
      <c r="M219" s="883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</row>
    <row r="220" spans="1:28" ht="15.75" customHeight="1" x14ac:dyDescent="0.2">
      <c r="A220" s="883"/>
      <c r="B220" s="883"/>
      <c r="C220" s="883"/>
      <c r="D220" s="883"/>
      <c r="E220" s="896"/>
      <c r="F220" s="883"/>
      <c r="G220" s="883"/>
      <c r="H220" s="883"/>
      <c r="I220" s="898"/>
      <c r="J220" s="898"/>
      <c r="K220" s="898"/>
      <c r="L220" s="883"/>
      <c r="M220" s="883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</row>
    <row r="221" spans="1:28" ht="15.75" customHeight="1" x14ac:dyDescent="0.2">
      <c r="A221" s="883"/>
      <c r="B221" s="883"/>
      <c r="C221" s="883"/>
      <c r="D221" s="883"/>
      <c r="E221" s="896"/>
      <c r="F221" s="883"/>
      <c r="G221" s="883"/>
      <c r="H221" s="883"/>
      <c r="I221" s="898"/>
      <c r="J221" s="898"/>
      <c r="K221" s="898"/>
      <c r="L221" s="883"/>
      <c r="M221" s="883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</row>
    <row r="222" spans="1:28" ht="15.75" customHeight="1" x14ac:dyDescent="0.2">
      <c r="A222" s="883"/>
      <c r="B222" s="883"/>
      <c r="C222" s="883"/>
      <c r="D222" s="883"/>
      <c r="E222" s="896"/>
      <c r="F222" s="883"/>
      <c r="G222" s="883"/>
      <c r="H222" s="883"/>
      <c r="I222" s="898"/>
      <c r="J222" s="898"/>
      <c r="K222" s="898"/>
      <c r="L222" s="883"/>
      <c r="M222" s="883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</row>
    <row r="223" spans="1:28" ht="15.75" customHeight="1" x14ac:dyDescent="0.2">
      <c r="A223" s="883"/>
      <c r="B223" s="883"/>
      <c r="C223" s="883"/>
      <c r="D223" s="883"/>
      <c r="E223" s="896"/>
      <c r="F223" s="883"/>
      <c r="G223" s="883"/>
      <c r="H223" s="883"/>
      <c r="I223" s="898"/>
      <c r="J223" s="898"/>
      <c r="K223" s="898"/>
      <c r="L223" s="883"/>
      <c r="M223" s="883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</row>
    <row r="224" spans="1:28" ht="15.75" customHeight="1" x14ac:dyDescent="0.2">
      <c r="A224" s="883"/>
      <c r="B224" s="883"/>
      <c r="C224" s="883"/>
      <c r="D224" s="883"/>
      <c r="E224" s="896"/>
      <c r="F224" s="883"/>
      <c r="G224" s="883"/>
      <c r="H224" s="883"/>
      <c r="I224" s="898"/>
      <c r="J224" s="898"/>
      <c r="K224" s="898"/>
      <c r="L224" s="883"/>
      <c r="M224" s="883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</row>
    <row r="225" spans="1:28" ht="15.75" customHeight="1" x14ac:dyDescent="0.2">
      <c r="A225" s="883"/>
      <c r="B225" s="883"/>
      <c r="C225" s="883"/>
      <c r="D225" s="883"/>
      <c r="E225" s="896"/>
      <c r="F225" s="883"/>
      <c r="G225" s="883"/>
      <c r="H225" s="883"/>
      <c r="I225" s="898"/>
      <c r="J225" s="898"/>
      <c r="K225" s="898"/>
      <c r="L225" s="883"/>
      <c r="M225" s="883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</row>
    <row r="226" spans="1:28" ht="15.75" customHeight="1" x14ac:dyDescent="0.2">
      <c r="A226" s="883"/>
      <c r="B226" s="883"/>
      <c r="C226" s="883"/>
      <c r="D226" s="883"/>
      <c r="E226" s="896"/>
      <c r="F226" s="883"/>
      <c r="G226" s="883"/>
      <c r="H226" s="883"/>
      <c r="I226" s="898"/>
      <c r="J226" s="898"/>
      <c r="K226" s="898"/>
      <c r="L226" s="883"/>
      <c r="M226" s="883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</row>
    <row r="227" spans="1:28" ht="15.75" customHeight="1" x14ac:dyDescent="0.2">
      <c r="A227" s="883"/>
      <c r="B227" s="883"/>
      <c r="C227" s="883"/>
      <c r="D227" s="883"/>
      <c r="E227" s="896"/>
      <c r="F227" s="883"/>
      <c r="G227" s="883"/>
      <c r="H227" s="883"/>
      <c r="I227" s="898"/>
      <c r="J227" s="898"/>
      <c r="K227" s="898"/>
      <c r="L227" s="883"/>
      <c r="M227" s="883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</row>
    <row r="228" spans="1:28" ht="15.75" customHeight="1" x14ac:dyDescent="0.2">
      <c r="A228" s="883"/>
      <c r="B228" s="883"/>
      <c r="C228" s="883"/>
      <c r="D228" s="883"/>
      <c r="E228" s="896"/>
      <c r="F228" s="883"/>
      <c r="G228" s="883"/>
      <c r="H228" s="883"/>
      <c r="I228" s="898"/>
      <c r="J228" s="898"/>
      <c r="K228" s="898"/>
      <c r="L228" s="883"/>
      <c r="M228" s="883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</row>
    <row r="229" spans="1:28" ht="15.75" customHeight="1" x14ac:dyDescent="0.2">
      <c r="A229" s="883"/>
      <c r="B229" s="883"/>
      <c r="C229" s="883"/>
      <c r="D229" s="883"/>
      <c r="E229" s="896"/>
      <c r="F229" s="883"/>
      <c r="G229" s="883"/>
      <c r="H229" s="883"/>
      <c r="I229" s="898"/>
      <c r="J229" s="898"/>
      <c r="K229" s="898"/>
      <c r="L229" s="883"/>
      <c r="M229" s="883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</row>
    <row r="230" spans="1:28" ht="15.75" customHeight="1" x14ac:dyDescent="0.2">
      <c r="A230" s="883"/>
      <c r="B230" s="883"/>
      <c r="C230" s="883"/>
      <c r="D230" s="883"/>
      <c r="E230" s="896"/>
      <c r="F230" s="883"/>
      <c r="G230" s="883"/>
      <c r="H230" s="883"/>
      <c r="I230" s="898"/>
      <c r="J230" s="898"/>
      <c r="K230" s="898"/>
      <c r="L230" s="883"/>
      <c r="M230" s="883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</row>
    <row r="231" spans="1:28" ht="15.75" customHeight="1" x14ac:dyDescent="0.2">
      <c r="A231" s="883"/>
      <c r="B231" s="883"/>
      <c r="C231" s="883"/>
      <c r="D231" s="883"/>
      <c r="E231" s="896"/>
      <c r="F231" s="883"/>
      <c r="G231" s="883"/>
      <c r="H231" s="883"/>
      <c r="I231" s="898"/>
      <c r="J231" s="898"/>
      <c r="K231" s="898"/>
      <c r="L231" s="883"/>
      <c r="M231" s="883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</row>
    <row r="232" spans="1:28" ht="15.75" customHeight="1" x14ac:dyDescent="0.2">
      <c r="A232" s="883"/>
      <c r="B232" s="883"/>
      <c r="C232" s="883"/>
      <c r="D232" s="883"/>
      <c r="E232" s="896"/>
      <c r="F232" s="883"/>
      <c r="G232" s="883"/>
      <c r="H232" s="883"/>
      <c r="I232" s="898"/>
      <c r="J232" s="898"/>
      <c r="K232" s="898"/>
      <c r="L232" s="883"/>
      <c r="M232" s="883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</row>
    <row r="233" spans="1:28" ht="15.75" customHeight="1" x14ac:dyDescent="0.2">
      <c r="A233" s="883"/>
      <c r="B233" s="883"/>
      <c r="C233" s="883"/>
      <c r="D233" s="883"/>
      <c r="E233" s="896"/>
      <c r="F233" s="883"/>
      <c r="G233" s="883"/>
      <c r="H233" s="883"/>
      <c r="I233" s="898"/>
      <c r="J233" s="898"/>
      <c r="K233" s="898"/>
      <c r="L233" s="883"/>
      <c r="M233" s="883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</row>
    <row r="234" spans="1:28" ht="15.75" customHeight="1" x14ac:dyDescent="0.2">
      <c r="A234" s="883"/>
      <c r="B234" s="883"/>
      <c r="C234" s="883"/>
      <c r="D234" s="883"/>
      <c r="E234" s="896"/>
      <c r="F234" s="883"/>
      <c r="G234" s="883"/>
      <c r="H234" s="883"/>
      <c r="I234" s="898"/>
      <c r="J234" s="898"/>
      <c r="K234" s="898"/>
      <c r="L234" s="883"/>
      <c r="M234" s="883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  <c r="AA234" s="375"/>
      <c r="AB234" s="375"/>
    </row>
    <row r="235" spans="1:28" ht="15.75" customHeight="1" x14ac:dyDescent="0.2">
      <c r="A235" s="883"/>
      <c r="B235" s="883"/>
      <c r="C235" s="883"/>
      <c r="D235" s="883"/>
      <c r="E235" s="896"/>
      <c r="F235" s="883"/>
      <c r="G235" s="883"/>
      <c r="H235" s="883"/>
      <c r="I235" s="898"/>
      <c r="J235" s="898"/>
      <c r="K235" s="898"/>
      <c r="L235" s="883"/>
      <c r="M235" s="883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  <c r="AA235" s="375"/>
      <c r="AB235" s="375"/>
    </row>
    <row r="236" spans="1:28" ht="15.75" customHeight="1" x14ac:dyDescent="0.2">
      <c r="A236" s="883"/>
      <c r="B236" s="883"/>
      <c r="C236" s="883"/>
      <c r="D236" s="883"/>
      <c r="E236" s="896"/>
      <c r="F236" s="883"/>
      <c r="G236" s="883"/>
      <c r="H236" s="883"/>
      <c r="I236" s="898"/>
      <c r="J236" s="898"/>
      <c r="K236" s="898"/>
      <c r="L236" s="883"/>
      <c r="M236" s="883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  <c r="AA236" s="375"/>
      <c r="AB236" s="375"/>
    </row>
    <row r="237" spans="1:28" ht="15.75" customHeight="1" x14ac:dyDescent="0.2">
      <c r="A237" s="883"/>
      <c r="B237" s="883"/>
      <c r="C237" s="883"/>
      <c r="D237" s="883"/>
      <c r="E237" s="896"/>
      <c r="F237" s="883"/>
      <c r="G237" s="883"/>
      <c r="H237" s="883"/>
      <c r="I237" s="898"/>
      <c r="J237" s="898"/>
      <c r="K237" s="898"/>
      <c r="L237" s="883"/>
      <c r="M237" s="883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  <c r="AA237" s="375"/>
      <c r="AB237" s="375"/>
    </row>
    <row r="238" spans="1:28" ht="15.75" customHeight="1" x14ac:dyDescent="0.2">
      <c r="A238" s="883"/>
      <c r="B238" s="883"/>
      <c r="C238" s="883"/>
      <c r="D238" s="883"/>
      <c r="E238" s="896"/>
      <c r="F238" s="883"/>
      <c r="G238" s="883"/>
      <c r="H238" s="883"/>
      <c r="I238" s="898"/>
      <c r="J238" s="898"/>
      <c r="K238" s="898"/>
      <c r="L238" s="883"/>
      <c r="M238" s="883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  <c r="AA238" s="375"/>
      <c r="AB238" s="375"/>
    </row>
    <row r="239" spans="1:28" ht="15.75" customHeight="1" x14ac:dyDescent="0.2">
      <c r="A239" s="883"/>
      <c r="B239" s="883"/>
      <c r="C239" s="883"/>
      <c r="D239" s="883"/>
      <c r="E239" s="896"/>
      <c r="F239" s="883"/>
      <c r="G239" s="883"/>
      <c r="H239" s="883"/>
      <c r="I239" s="898"/>
      <c r="J239" s="898"/>
      <c r="K239" s="898"/>
      <c r="L239" s="883"/>
      <c r="M239" s="883"/>
      <c r="N239" s="375"/>
      <c r="O239" s="375"/>
      <c r="P239" s="375"/>
      <c r="Q239" s="375"/>
      <c r="R239" s="375"/>
      <c r="S239" s="375"/>
      <c r="T239" s="375"/>
      <c r="U239" s="375"/>
      <c r="V239" s="375"/>
      <c r="W239" s="375"/>
      <c r="X239" s="375"/>
      <c r="Y239" s="375"/>
      <c r="Z239" s="375"/>
      <c r="AA239" s="375"/>
      <c r="AB239" s="375"/>
    </row>
    <row r="240" spans="1:28" ht="15.75" customHeight="1" x14ac:dyDescent="0.2">
      <c r="A240" s="883"/>
      <c r="B240" s="883"/>
      <c r="C240" s="883"/>
      <c r="D240" s="883"/>
      <c r="E240" s="896"/>
      <c r="F240" s="883"/>
      <c r="G240" s="883"/>
      <c r="H240" s="883"/>
      <c r="I240" s="898"/>
      <c r="J240" s="898"/>
      <c r="K240" s="898"/>
      <c r="L240" s="883"/>
      <c r="M240" s="883"/>
      <c r="N240" s="375"/>
      <c r="O240" s="375"/>
      <c r="P240" s="375"/>
      <c r="Q240" s="375"/>
      <c r="R240" s="375"/>
      <c r="S240" s="375"/>
      <c r="T240" s="375"/>
      <c r="U240" s="375"/>
      <c r="V240" s="375"/>
      <c r="W240" s="375"/>
      <c r="X240" s="375"/>
      <c r="Y240" s="375"/>
      <c r="Z240" s="375"/>
      <c r="AA240" s="375"/>
      <c r="AB240" s="375"/>
    </row>
    <row r="241" spans="1:28" ht="15.75" customHeight="1" x14ac:dyDescent="0.2">
      <c r="A241" s="883"/>
      <c r="B241" s="883"/>
      <c r="C241" s="883"/>
      <c r="D241" s="883"/>
      <c r="E241" s="896"/>
      <c r="F241" s="883"/>
      <c r="G241" s="883"/>
      <c r="H241" s="883"/>
      <c r="I241" s="898"/>
      <c r="J241" s="898"/>
      <c r="K241" s="898"/>
      <c r="L241" s="883"/>
      <c r="M241" s="883"/>
      <c r="N241" s="375"/>
      <c r="O241" s="375"/>
      <c r="P241" s="375"/>
      <c r="Q241" s="375"/>
      <c r="R241" s="375"/>
      <c r="S241" s="375"/>
      <c r="T241" s="375"/>
      <c r="U241" s="375"/>
      <c r="V241" s="375"/>
      <c r="W241" s="375"/>
      <c r="X241" s="375"/>
      <c r="Y241" s="375"/>
      <c r="Z241" s="375"/>
      <c r="AA241" s="375"/>
      <c r="AB241" s="375"/>
    </row>
    <row r="242" spans="1:28" ht="15.75" customHeight="1" x14ac:dyDescent="0.2">
      <c r="A242" s="883"/>
      <c r="B242" s="883"/>
      <c r="C242" s="883"/>
      <c r="D242" s="883"/>
      <c r="E242" s="896"/>
      <c r="F242" s="883"/>
      <c r="G242" s="883"/>
      <c r="H242" s="883"/>
      <c r="I242" s="898"/>
      <c r="J242" s="898"/>
      <c r="K242" s="898"/>
      <c r="L242" s="883"/>
      <c r="M242" s="883"/>
      <c r="N242" s="375"/>
      <c r="O242" s="375"/>
      <c r="P242" s="375"/>
      <c r="Q242" s="375"/>
      <c r="R242" s="375"/>
      <c r="S242" s="375"/>
      <c r="T242" s="375"/>
      <c r="U242" s="375"/>
      <c r="V242" s="375"/>
      <c r="W242" s="375"/>
      <c r="X242" s="375"/>
      <c r="Y242" s="375"/>
      <c r="Z242" s="375"/>
      <c r="AA242" s="375"/>
      <c r="AB242" s="375"/>
    </row>
    <row r="243" spans="1:28" ht="15.75" customHeight="1" x14ac:dyDescent="0.2">
      <c r="A243" s="883"/>
      <c r="B243" s="883"/>
      <c r="C243" s="883"/>
      <c r="D243" s="883"/>
      <c r="E243" s="896"/>
      <c r="F243" s="883"/>
      <c r="G243" s="883"/>
      <c r="H243" s="883"/>
      <c r="I243" s="898"/>
      <c r="J243" s="898"/>
      <c r="K243" s="898"/>
      <c r="L243" s="883"/>
      <c r="M243" s="883"/>
      <c r="N243" s="375"/>
      <c r="O243" s="375"/>
      <c r="P243" s="375"/>
      <c r="Q243" s="375"/>
      <c r="R243" s="375"/>
      <c r="S243" s="375"/>
      <c r="T243" s="375"/>
      <c r="U243" s="375"/>
      <c r="V243" s="375"/>
      <c r="W243" s="375"/>
      <c r="X243" s="375"/>
      <c r="Y243" s="375"/>
      <c r="Z243" s="375"/>
      <c r="AA243" s="375"/>
      <c r="AB243" s="375"/>
    </row>
    <row r="244" spans="1:28" ht="15.75" customHeight="1" x14ac:dyDescent="0.2">
      <c r="A244" s="883"/>
      <c r="B244" s="883"/>
      <c r="C244" s="883"/>
      <c r="D244" s="883"/>
      <c r="E244" s="896"/>
      <c r="F244" s="883"/>
      <c r="G244" s="883"/>
      <c r="H244" s="883"/>
      <c r="I244" s="898"/>
      <c r="J244" s="898"/>
      <c r="K244" s="898"/>
      <c r="L244" s="883"/>
      <c r="M244" s="883"/>
      <c r="N244" s="375"/>
      <c r="O244" s="375"/>
      <c r="P244" s="375"/>
      <c r="Q244" s="375"/>
      <c r="R244" s="375"/>
      <c r="S244" s="375"/>
      <c r="T244" s="375"/>
      <c r="U244" s="375"/>
      <c r="V244" s="375"/>
      <c r="W244" s="375"/>
      <c r="X244" s="375"/>
      <c r="Y244" s="375"/>
      <c r="Z244" s="375"/>
      <c r="AA244" s="375"/>
      <c r="AB244" s="375"/>
    </row>
    <row r="245" spans="1:28" ht="15.75" customHeight="1" x14ac:dyDescent="0.2">
      <c r="A245" s="883"/>
      <c r="B245" s="883"/>
      <c r="C245" s="883"/>
      <c r="D245" s="883"/>
      <c r="E245" s="896"/>
      <c r="F245" s="883"/>
      <c r="G245" s="883"/>
      <c r="H245" s="883"/>
      <c r="I245" s="898"/>
      <c r="J245" s="898"/>
      <c r="K245" s="898"/>
      <c r="L245" s="883"/>
      <c r="M245" s="883"/>
      <c r="N245" s="375"/>
      <c r="O245" s="375"/>
      <c r="P245" s="375"/>
      <c r="Q245" s="375"/>
      <c r="R245" s="375"/>
      <c r="S245" s="375"/>
      <c r="T245" s="375"/>
      <c r="U245" s="375"/>
      <c r="V245" s="375"/>
      <c r="W245" s="375"/>
      <c r="X245" s="375"/>
      <c r="Y245" s="375"/>
      <c r="Z245" s="375"/>
      <c r="AA245" s="375"/>
      <c r="AB245" s="375"/>
    </row>
    <row r="246" spans="1:28" ht="15.75" customHeight="1" x14ac:dyDescent="0.2">
      <c r="A246" s="883"/>
      <c r="B246" s="883"/>
      <c r="C246" s="883"/>
      <c r="D246" s="883"/>
      <c r="E246" s="896"/>
      <c r="F246" s="883"/>
      <c r="G246" s="883"/>
      <c r="H246" s="883"/>
      <c r="I246" s="898"/>
      <c r="J246" s="898"/>
      <c r="K246" s="898"/>
      <c r="L246" s="883"/>
      <c r="M246" s="883"/>
      <c r="N246" s="375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  <c r="Z246" s="375"/>
      <c r="AA246" s="375"/>
      <c r="AB246" s="375"/>
    </row>
    <row r="247" spans="1:28" ht="15.75" customHeight="1" x14ac:dyDescent="0.2">
      <c r="A247" s="883"/>
      <c r="B247" s="883"/>
      <c r="C247" s="883"/>
      <c r="D247" s="883"/>
      <c r="E247" s="896"/>
      <c r="F247" s="883"/>
      <c r="G247" s="883"/>
      <c r="H247" s="883"/>
      <c r="I247" s="898"/>
      <c r="J247" s="898"/>
      <c r="K247" s="898"/>
      <c r="L247" s="883"/>
      <c r="M247" s="883"/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375"/>
      <c r="AA247" s="375"/>
      <c r="AB247" s="375"/>
    </row>
    <row r="248" spans="1:28" ht="15.75" customHeight="1" x14ac:dyDescent="0.2">
      <c r="A248" s="883"/>
      <c r="B248" s="883"/>
      <c r="C248" s="883"/>
      <c r="D248" s="883"/>
      <c r="E248" s="896"/>
      <c r="F248" s="883"/>
      <c r="G248" s="883"/>
      <c r="H248" s="883"/>
      <c r="I248" s="898"/>
      <c r="J248" s="898"/>
      <c r="K248" s="898"/>
      <c r="L248" s="883"/>
      <c r="M248" s="883"/>
      <c r="N248" s="375"/>
      <c r="O248" s="375"/>
      <c r="P248" s="375"/>
      <c r="Q248" s="375"/>
      <c r="R248" s="375"/>
      <c r="S248" s="375"/>
      <c r="T248" s="375"/>
      <c r="U248" s="375"/>
      <c r="V248" s="375"/>
      <c r="W248" s="375"/>
      <c r="X248" s="375"/>
      <c r="Y248" s="375"/>
      <c r="Z248" s="375"/>
      <c r="AA248" s="375"/>
      <c r="AB248" s="375"/>
    </row>
    <row r="249" spans="1:28" ht="15.75" customHeight="1" x14ac:dyDescent="0.2">
      <c r="A249" s="883"/>
      <c r="B249" s="883"/>
      <c r="C249" s="883"/>
      <c r="D249" s="883"/>
      <c r="E249" s="896"/>
      <c r="F249" s="883"/>
      <c r="G249" s="883"/>
      <c r="H249" s="883"/>
      <c r="I249" s="898"/>
      <c r="J249" s="898"/>
      <c r="K249" s="898"/>
      <c r="L249" s="883"/>
      <c r="M249" s="883"/>
      <c r="N249" s="375"/>
      <c r="O249" s="375"/>
      <c r="P249" s="375"/>
      <c r="Q249" s="375"/>
      <c r="R249" s="375"/>
      <c r="S249" s="375"/>
      <c r="T249" s="375"/>
      <c r="U249" s="375"/>
      <c r="V249" s="375"/>
      <c r="W249" s="375"/>
      <c r="X249" s="375"/>
      <c r="Y249" s="375"/>
      <c r="Z249" s="375"/>
      <c r="AA249" s="375"/>
      <c r="AB249" s="375"/>
    </row>
    <row r="250" spans="1:28" ht="15.75" customHeight="1" x14ac:dyDescent="0.2">
      <c r="A250" s="883"/>
      <c r="B250" s="883"/>
      <c r="C250" s="883"/>
      <c r="D250" s="883"/>
      <c r="E250" s="896"/>
      <c r="F250" s="883"/>
      <c r="G250" s="883"/>
      <c r="H250" s="883"/>
      <c r="I250" s="898"/>
      <c r="J250" s="898"/>
      <c r="K250" s="898"/>
      <c r="L250" s="883"/>
      <c r="M250" s="883"/>
      <c r="N250" s="375"/>
      <c r="O250" s="375"/>
      <c r="P250" s="375"/>
      <c r="Q250" s="375"/>
      <c r="R250" s="375"/>
      <c r="S250" s="375"/>
      <c r="T250" s="375"/>
      <c r="U250" s="375"/>
      <c r="V250" s="375"/>
      <c r="W250" s="375"/>
      <c r="X250" s="375"/>
      <c r="Y250" s="375"/>
      <c r="Z250" s="375"/>
      <c r="AA250" s="375"/>
      <c r="AB250" s="375"/>
    </row>
    <row r="251" spans="1:28" ht="15.75" customHeight="1" x14ac:dyDescent="0.2">
      <c r="A251" s="883"/>
      <c r="B251" s="883"/>
      <c r="C251" s="883"/>
      <c r="D251" s="883"/>
      <c r="E251" s="896"/>
      <c r="F251" s="883"/>
      <c r="G251" s="883"/>
      <c r="H251" s="883"/>
      <c r="I251" s="898"/>
      <c r="J251" s="898"/>
      <c r="K251" s="898"/>
      <c r="L251" s="883"/>
      <c r="M251" s="883"/>
      <c r="N251" s="375"/>
      <c r="O251" s="375"/>
      <c r="P251" s="375"/>
      <c r="Q251" s="375"/>
      <c r="R251" s="375"/>
      <c r="S251" s="375"/>
      <c r="T251" s="375"/>
      <c r="U251" s="375"/>
      <c r="V251" s="375"/>
      <c r="W251" s="375"/>
      <c r="X251" s="375"/>
      <c r="Y251" s="375"/>
      <c r="Z251" s="375"/>
      <c r="AA251" s="375"/>
      <c r="AB251" s="375"/>
    </row>
    <row r="252" spans="1:28" ht="15.75" customHeight="1" x14ac:dyDescent="0.2">
      <c r="A252" s="883"/>
      <c r="B252" s="883"/>
      <c r="C252" s="883"/>
      <c r="D252" s="883"/>
      <c r="E252" s="896"/>
      <c r="F252" s="883"/>
      <c r="G252" s="883"/>
      <c r="H252" s="883"/>
      <c r="I252" s="898"/>
      <c r="J252" s="898"/>
      <c r="K252" s="898"/>
      <c r="L252" s="883"/>
      <c r="M252" s="883"/>
      <c r="N252" s="375"/>
      <c r="O252" s="375"/>
      <c r="P252" s="375"/>
      <c r="Q252" s="375"/>
      <c r="R252" s="375"/>
      <c r="S252" s="375"/>
      <c r="T252" s="375"/>
      <c r="U252" s="375"/>
      <c r="V252" s="375"/>
      <c r="W252" s="375"/>
      <c r="X252" s="375"/>
      <c r="Y252" s="375"/>
      <c r="Z252" s="375"/>
      <c r="AA252" s="375"/>
      <c r="AB252" s="375"/>
    </row>
    <row r="253" spans="1:28" ht="15.75" customHeight="1" x14ac:dyDescent="0.2">
      <c r="A253" s="883"/>
      <c r="B253" s="883"/>
      <c r="C253" s="883"/>
      <c r="D253" s="883"/>
      <c r="E253" s="896"/>
      <c r="F253" s="883"/>
      <c r="G253" s="883"/>
      <c r="H253" s="883"/>
      <c r="I253" s="898"/>
      <c r="J253" s="898"/>
      <c r="K253" s="898"/>
      <c r="L253" s="883"/>
      <c r="M253" s="883"/>
      <c r="N253" s="375"/>
      <c r="O253" s="375"/>
      <c r="P253" s="375"/>
      <c r="Q253" s="375"/>
      <c r="R253" s="375"/>
      <c r="S253" s="375"/>
      <c r="T253" s="375"/>
      <c r="U253" s="375"/>
      <c r="V253" s="375"/>
      <c r="W253" s="375"/>
      <c r="X253" s="375"/>
      <c r="Y253" s="375"/>
      <c r="Z253" s="375"/>
      <c r="AA253" s="375"/>
      <c r="AB253" s="375"/>
    </row>
    <row r="254" spans="1:28" ht="15.75" customHeight="1" x14ac:dyDescent="0.2">
      <c r="A254" s="883"/>
      <c r="B254" s="883"/>
      <c r="C254" s="883"/>
      <c r="D254" s="883"/>
      <c r="E254" s="896"/>
      <c r="F254" s="883"/>
      <c r="G254" s="883"/>
      <c r="H254" s="883"/>
      <c r="I254" s="898"/>
      <c r="J254" s="898"/>
      <c r="K254" s="898"/>
      <c r="L254" s="883"/>
      <c r="M254" s="883"/>
      <c r="N254" s="375"/>
      <c r="O254" s="375"/>
      <c r="P254" s="375"/>
      <c r="Q254" s="375"/>
      <c r="R254" s="375"/>
      <c r="S254" s="375"/>
      <c r="T254" s="375"/>
      <c r="U254" s="375"/>
      <c r="V254" s="375"/>
      <c r="W254" s="375"/>
      <c r="X254" s="375"/>
      <c r="Y254" s="375"/>
      <c r="Z254" s="375"/>
      <c r="AA254" s="375"/>
      <c r="AB254" s="375"/>
    </row>
    <row r="255" spans="1:28" ht="15.75" customHeight="1" x14ac:dyDescent="0.2">
      <c r="A255" s="883"/>
      <c r="B255" s="883"/>
      <c r="C255" s="883"/>
      <c r="D255" s="883"/>
      <c r="E255" s="896"/>
      <c r="F255" s="883"/>
      <c r="G255" s="883"/>
      <c r="H255" s="883"/>
      <c r="I255" s="898"/>
      <c r="J255" s="898"/>
      <c r="K255" s="898"/>
      <c r="L255" s="883"/>
      <c r="M255" s="883"/>
      <c r="N255" s="375"/>
      <c r="O255" s="375"/>
      <c r="P255" s="375"/>
      <c r="Q255" s="375"/>
      <c r="R255" s="375"/>
      <c r="S255" s="375"/>
      <c r="T255" s="375"/>
      <c r="U255" s="375"/>
      <c r="V255" s="375"/>
      <c r="W255" s="375"/>
      <c r="X255" s="375"/>
      <c r="Y255" s="375"/>
      <c r="Z255" s="375"/>
      <c r="AA255" s="375"/>
      <c r="AB255" s="375"/>
    </row>
    <row r="256" spans="1:28" ht="15.75" customHeight="1" x14ac:dyDescent="0.2">
      <c r="A256" s="883"/>
      <c r="B256" s="883"/>
      <c r="C256" s="883"/>
      <c r="D256" s="883"/>
      <c r="E256" s="896"/>
      <c r="F256" s="883"/>
      <c r="G256" s="883"/>
      <c r="H256" s="883"/>
      <c r="I256" s="898"/>
      <c r="J256" s="898"/>
      <c r="K256" s="898"/>
      <c r="L256" s="883"/>
      <c r="M256" s="883"/>
      <c r="N256" s="375"/>
      <c r="O256" s="375"/>
      <c r="P256" s="375"/>
      <c r="Q256" s="375"/>
      <c r="R256" s="375"/>
      <c r="S256" s="375"/>
      <c r="T256" s="375"/>
      <c r="U256" s="375"/>
      <c r="V256" s="375"/>
      <c r="W256" s="375"/>
      <c r="X256" s="375"/>
      <c r="Y256" s="375"/>
      <c r="Z256" s="375"/>
      <c r="AA256" s="375"/>
      <c r="AB256" s="375"/>
    </row>
    <row r="257" spans="1:28" ht="15.75" customHeight="1" x14ac:dyDescent="0.2">
      <c r="A257" s="883"/>
      <c r="B257" s="883"/>
      <c r="C257" s="883"/>
      <c r="D257" s="883"/>
      <c r="E257" s="896"/>
      <c r="F257" s="883"/>
      <c r="G257" s="883"/>
      <c r="H257" s="883"/>
      <c r="I257" s="898"/>
      <c r="J257" s="898"/>
      <c r="K257" s="898"/>
      <c r="L257" s="883"/>
      <c r="M257" s="883"/>
      <c r="N257" s="375"/>
      <c r="O257" s="375"/>
      <c r="P257" s="375"/>
      <c r="Q257" s="375"/>
      <c r="R257" s="375"/>
      <c r="S257" s="375"/>
      <c r="T257" s="375"/>
      <c r="U257" s="375"/>
      <c r="V257" s="375"/>
      <c r="W257" s="375"/>
      <c r="X257" s="375"/>
      <c r="Y257" s="375"/>
      <c r="Z257" s="375"/>
      <c r="AA257" s="375"/>
      <c r="AB257" s="375"/>
    </row>
    <row r="258" spans="1:28" ht="15.75" customHeight="1" x14ac:dyDescent="0.2">
      <c r="A258" s="883"/>
      <c r="B258" s="883"/>
      <c r="C258" s="883"/>
      <c r="D258" s="883"/>
      <c r="E258" s="896"/>
      <c r="F258" s="883"/>
      <c r="G258" s="883"/>
      <c r="H258" s="883"/>
      <c r="I258" s="898"/>
      <c r="J258" s="898"/>
      <c r="K258" s="898"/>
      <c r="L258" s="883"/>
      <c r="M258" s="883"/>
      <c r="N258" s="375"/>
      <c r="O258" s="375"/>
      <c r="P258" s="375"/>
      <c r="Q258" s="375"/>
      <c r="R258" s="375"/>
      <c r="S258" s="375"/>
      <c r="T258" s="375"/>
      <c r="U258" s="375"/>
      <c r="V258" s="375"/>
      <c r="W258" s="375"/>
      <c r="X258" s="375"/>
      <c r="Y258" s="375"/>
      <c r="Z258" s="375"/>
      <c r="AA258" s="375"/>
      <c r="AB258" s="375"/>
    </row>
    <row r="259" spans="1:28" ht="15.75" customHeight="1" x14ac:dyDescent="0.2">
      <c r="A259" s="883"/>
      <c r="B259" s="883"/>
      <c r="C259" s="883"/>
      <c r="D259" s="883"/>
      <c r="E259" s="896"/>
      <c r="F259" s="883"/>
      <c r="G259" s="883"/>
      <c r="H259" s="883"/>
      <c r="I259" s="898"/>
      <c r="J259" s="898"/>
      <c r="K259" s="898"/>
      <c r="L259" s="883"/>
      <c r="M259" s="883"/>
      <c r="N259" s="375"/>
      <c r="O259" s="375"/>
      <c r="P259" s="375"/>
      <c r="Q259" s="375"/>
      <c r="R259" s="375"/>
      <c r="S259" s="375"/>
      <c r="T259" s="375"/>
      <c r="U259" s="375"/>
      <c r="V259" s="375"/>
      <c r="W259" s="375"/>
      <c r="X259" s="375"/>
      <c r="Y259" s="375"/>
      <c r="Z259" s="375"/>
      <c r="AA259" s="375"/>
      <c r="AB259" s="375"/>
    </row>
    <row r="260" spans="1:28" ht="15.75" customHeight="1" x14ac:dyDescent="0.2">
      <c r="A260" s="883"/>
      <c r="B260" s="883"/>
      <c r="C260" s="883"/>
      <c r="D260" s="883"/>
      <c r="E260" s="896"/>
      <c r="F260" s="883"/>
      <c r="G260" s="883"/>
      <c r="H260" s="883"/>
      <c r="I260" s="898"/>
      <c r="J260" s="898"/>
      <c r="K260" s="898"/>
      <c r="L260" s="883"/>
      <c r="M260" s="883"/>
      <c r="N260" s="375"/>
      <c r="O260" s="375"/>
      <c r="P260" s="375"/>
      <c r="Q260" s="375"/>
      <c r="R260" s="375"/>
      <c r="S260" s="375"/>
      <c r="T260" s="375"/>
      <c r="U260" s="375"/>
      <c r="V260" s="375"/>
      <c r="W260" s="375"/>
      <c r="X260" s="375"/>
      <c r="Y260" s="375"/>
      <c r="Z260" s="375"/>
      <c r="AA260" s="375"/>
      <c r="AB260" s="375"/>
    </row>
    <row r="261" spans="1:28" ht="15.75" customHeight="1" x14ac:dyDescent="0.2">
      <c r="A261" s="883"/>
      <c r="B261" s="883"/>
      <c r="C261" s="883"/>
      <c r="D261" s="883"/>
      <c r="E261" s="896"/>
      <c r="F261" s="883"/>
      <c r="G261" s="883"/>
      <c r="H261" s="883"/>
      <c r="I261" s="898"/>
      <c r="J261" s="898"/>
      <c r="K261" s="898"/>
      <c r="L261" s="883"/>
      <c r="M261" s="883"/>
      <c r="N261" s="375"/>
      <c r="O261" s="375"/>
      <c r="P261" s="375"/>
      <c r="Q261" s="375"/>
      <c r="R261" s="375"/>
      <c r="S261" s="375"/>
      <c r="T261" s="375"/>
      <c r="U261" s="375"/>
      <c r="V261" s="375"/>
      <c r="W261" s="375"/>
      <c r="X261" s="375"/>
      <c r="Y261" s="375"/>
      <c r="Z261" s="375"/>
      <c r="AA261" s="375"/>
      <c r="AB261" s="375"/>
    </row>
    <row r="262" spans="1:28" ht="15.75" customHeight="1" x14ac:dyDescent="0.2">
      <c r="A262" s="883"/>
      <c r="B262" s="883"/>
      <c r="C262" s="883"/>
      <c r="D262" s="883"/>
      <c r="E262" s="896"/>
      <c r="F262" s="883"/>
      <c r="G262" s="883"/>
      <c r="H262" s="883"/>
      <c r="I262" s="898"/>
      <c r="J262" s="898"/>
      <c r="K262" s="898"/>
      <c r="L262" s="883"/>
      <c r="M262" s="883"/>
      <c r="N262" s="375"/>
      <c r="O262" s="375"/>
      <c r="P262" s="375"/>
      <c r="Q262" s="375"/>
      <c r="R262" s="375"/>
      <c r="S262" s="375"/>
      <c r="T262" s="375"/>
      <c r="U262" s="375"/>
      <c r="V262" s="375"/>
      <c r="W262" s="375"/>
      <c r="X262" s="375"/>
      <c r="Y262" s="375"/>
      <c r="Z262" s="375"/>
      <c r="AA262" s="375"/>
      <c r="AB262" s="375"/>
    </row>
    <row r="263" spans="1:28" ht="15.75" customHeight="1" x14ac:dyDescent="0.2">
      <c r="A263" s="883"/>
      <c r="B263" s="883"/>
      <c r="C263" s="883"/>
      <c r="D263" s="883"/>
      <c r="E263" s="896"/>
      <c r="F263" s="883"/>
      <c r="G263" s="883"/>
      <c r="H263" s="883"/>
      <c r="I263" s="898"/>
      <c r="J263" s="898"/>
      <c r="K263" s="898"/>
      <c r="L263" s="883"/>
      <c r="M263" s="883"/>
      <c r="N263" s="375"/>
      <c r="O263" s="375"/>
      <c r="P263" s="375"/>
      <c r="Q263" s="375"/>
      <c r="R263" s="375"/>
      <c r="S263" s="375"/>
      <c r="T263" s="375"/>
      <c r="U263" s="375"/>
      <c r="V263" s="375"/>
      <c r="W263" s="375"/>
      <c r="X263" s="375"/>
      <c r="Y263" s="375"/>
      <c r="Z263" s="375"/>
      <c r="AA263" s="375"/>
      <c r="AB263" s="375"/>
    </row>
    <row r="264" spans="1:28" ht="15.75" customHeight="1" x14ac:dyDescent="0.2">
      <c r="A264" s="883"/>
      <c r="B264" s="883"/>
      <c r="C264" s="883"/>
      <c r="D264" s="883"/>
      <c r="E264" s="896"/>
      <c r="F264" s="883"/>
      <c r="G264" s="883"/>
      <c r="H264" s="883"/>
      <c r="I264" s="898"/>
      <c r="J264" s="898"/>
      <c r="K264" s="898"/>
      <c r="L264" s="883"/>
      <c r="M264" s="883"/>
      <c r="N264" s="375"/>
      <c r="O264" s="375"/>
      <c r="P264" s="375"/>
      <c r="Q264" s="375"/>
      <c r="R264" s="375"/>
      <c r="S264" s="375"/>
      <c r="T264" s="375"/>
      <c r="U264" s="375"/>
      <c r="V264" s="375"/>
      <c r="W264" s="375"/>
      <c r="X264" s="375"/>
      <c r="Y264" s="375"/>
      <c r="Z264" s="375"/>
      <c r="AA264" s="375"/>
      <c r="AB264" s="375"/>
    </row>
    <row r="265" spans="1:28" ht="15.75" customHeight="1" x14ac:dyDescent="0.2">
      <c r="A265" s="883"/>
      <c r="B265" s="883"/>
      <c r="C265" s="883"/>
      <c r="D265" s="883"/>
      <c r="E265" s="896"/>
      <c r="F265" s="883"/>
      <c r="G265" s="883"/>
      <c r="H265" s="883"/>
      <c r="I265" s="898"/>
      <c r="J265" s="898"/>
      <c r="K265" s="898"/>
      <c r="L265" s="883"/>
      <c r="M265" s="883"/>
      <c r="N265" s="375"/>
      <c r="O265" s="375"/>
      <c r="P265" s="375"/>
      <c r="Q265" s="375"/>
      <c r="R265" s="375"/>
      <c r="S265" s="375"/>
      <c r="T265" s="375"/>
      <c r="U265" s="375"/>
      <c r="V265" s="375"/>
      <c r="W265" s="375"/>
      <c r="X265" s="375"/>
      <c r="Y265" s="375"/>
      <c r="Z265" s="375"/>
      <c r="AA265" s="375"/>
      <c r="AB265" s="375"/>
    </row>
    <row r="266" spans="1:28" ht="15.75" customHeight="1" x14ac:dyDescent="0.2">
      <c r="A266" s="883"/>
      <c r="B266" s="883"/>
      <c r="C266" s="883"/>
      <c r="D266" s="883"/>
      <c r="E266" s="896"/>
      <c r="F266" s="883"/>
      <c r="G266" s="883"/>
      <c r="H266" s="883"/>
      <c r="I266" s="898"/>
      <c r="J266" s="898"/>
      <c r="K266" s="898"/>
      <c r="L266" s="883"/>
      <c r="M266" s="883"/>
      <c r="N266" s="375"/>
      <c r="O266" s="375"/>
      <c r="P266" s="375"/>
      <c r="Q266" s="375"/>
      <c r="R266" s="375"/>
      <c r="S266" s="375"/>
      <c r="T266" s="375"/>
      <c r="U266" s="375"/>
      <c r="V266" s="375"/>
      <c r="W266" s="375"/>
      <c r="X266" s="375"/>
      <c r="Y266" s="375"/>
      <c r="Z266" s="375"/>
      <c r="AA266" s="375"/>
      <c r="AB266" s="375"/>
    </row>
    <row r="267" spans="1:28" ht="15.75" customHeight="1" x14ac:dyDescent="0.2">
      <c r="A267" s="883"/>
      <c r="B267" s="883"/>
      <c r="C267" s="883"/>
      <c r="D267" s="883"/>
      <c r="E267" s="896"/>
      <c r="F267" s="883"/>
      <c r="G267" s="883"/>
      <c r="H267" s="883"/>
      <c r="I267" s="898"/>
      <c r="J267" s="898"/>
      <c r="K267" s="898"/>
      <c r="L267" s="883"/>
      <c r="M267" s="883"/>
      <c r="N267" s="375"/>
      <c r="O267" s="375"/>
      <c r="P267" s="375"/>
      <c r="Q267" s="375"/>
      <c r="R267" s="375"/>
      <c r="S267" s="375"/>
      <c r="T267" s="375"/>
      <c r="U267" s="375"/>
      <c r="V267" s="375"/>
      <c r="W267" s="375"/>
      <c r="X267" s="375"/>
      <c r="Y267" s="375"/>
      <c r="Z267" s="375"/>
      <c r="AA267" s="375"/>
      <c r="AB267" s="375"/>
    </row>
    <row r="268" spans="1:28" ht="15.75" customHeight="1" x14ac:dyDescent="0.2">
      <c r="A268" s="883"/>
      <c r="B268" s="883"/>
      <c r="C268" s="883"/>
      <c r="D268" s="883"/>
      <c r="E268" s="896"/>
      <c r="F268" s="883"/>
      <c r="G268" s="883"/>
      <c r="H268" s="883"/>
      <c r="I268" s="898"/>
      <c r="J268" s="898"/>
      <c r="K268" s="898"/>
      <c r="L268" s="883"/>
      <c r="M268" s="883"/>
      <c r="N268" s="375"/>
      <c r="O268" s="375"/>
      <c r="P268" s="375"/>
      <c r="Q268" s="375"/>
      <c r="R268" s="375"/>
      <c r="S268" s="375"/>
      <c r="T268" s="375"/>
      <c r="U268" s="375"/>
      <c r="V268" s="375"/>
      <c r="W268" s="375"/>
      <c r="X268" s="375"/>
      <c r="Y268" s="375"/>
      <c r="Z268" s="375"/>
      <c r="AA268" s="375"/>
      <c r="AB268" s="375"/>
    </row>
    <row r="269" spans="1:28" ht="15.75" customHeight="1" x14ac:dyDescent="0.2">
      <c r="A269" s="883"/>
      <c r="B269" s="883"/>
      <c r="C269" s="883"/>
      <c r="D269" s="883"/>
      <c r="E269" s="896"/>
      <c r="F269" s="883"/>
      <c r="G269" s="883"/>
      <c r="H269" s="883"/>
      <c r="I269" s="898"/>
      <c r="J269" s="898"/>
      <c r="K269" s="898"/>
      <c r="L269" s="883"/>
      <c r="M269" s="883"/>
      <c r="N269" s="375"/>
      <c r="O269" s="375"/>
      <c r="P269" s="375"/>
      <c r="Q269" s="375"/>
      <c r="R269" s="375"/>
      <c r="S269" s="375"/>
      <c r="T269" s="375"/>
      <c r="U269" s="375"/>
      <c r="V269" s="375"/>
      <c r="W269" s="375"/>
      <c r="X269" s="375"/>
      <c r="Y269" s="375"/>
      <c r="Z269" s="375"/>
      <c r="AA269" s="375"/>
      <c r="AB269" s="375"/>
    </row>
    <row r="270" spans="1:28" ht="15.75" customHeight="1" x14ac:dyDescent="0.2">
      <c r="A270" s="883"/>
      <c r="B270" s="883"/>
      <c r="C270" s="883"/>
      <c r="D270" s="883"/>
      <c r="E270" s="896"/>
      <c r="F270" s="883"/>
      <c r="G270" s="883"/>
      <c r="H270" s="883"/>
      <c r="I270" s="898"/>
      <c r="J270" s="898"/>
      <c r="K270" s="898"/>
      <c r="L270" s="883"/>
      <c r="M270" s="883"/>
      <c r="N270" s="375"/>
      <c r="O270" s="375"/>
      <c r="P270" s="375"/>
      <c r="Q270" s="375"/>
      <c r="R270" s="375"/>
      <c r="S270" s="375"/>
      <c r="T270" s="375"/>
      <c r="U270" s="375"/>
      <c r="V270" s="375"/>
      <c r="W270" s="375"/>
      <c r="X270" s="375"/>
      <c r="Y270" s="375"/>
      <c r="Z270" s="375"/>
      <c r="AA270" s="375"/>
      <c r="AB270" s="375"/>
    </row>
    <row r="271" spans="1:28" ht="15.75" customHeight="1" x14ac:dyDescent="0.2">
      <c r="A271" s="883"/>
      <c r="B271" s="883"/>
      <c r="C271" s="883"/>
      <c r="D271" s="883"/>
      <c r="E271" s="896"/>
      <c r="F271" s="883"/>
      <c r="G271" s="883"/>
      <c r="H271" s="883"/>
      <c r="I271" s="898"/>
      <c r="J271" s="898"/>
      <c r="K271" s="898"/>
      <c r="L271" s="883"/>
      <c r="M271" s="883"/>
      <c r="N271" s="375"/>
      <c r="O271" s="375"/>
      <c r="P271" s="375"/>
      <c r="Q271" s="375"/>
      <c r="R271" s="375"/>
      <c r="S271" s="375"/>
      <c r="T271" s="375"/>
      <c r="U271" s="375"/>
      <c r="V271" s="375"/>
      <c r="W271" s="375"/>
      <c r="X271" s="375"/>
      <c r="Y271" s="375"/>
      <c r="Z271" s="375"/>
      <c r="AA271" s="375"/>
      <c r="AB271" s="375"/>
    </row>
    <row r="272" spans="1:28" ht="15.75" customHeight="1" x14ac:dyDescent="0.2">
      <c r="A272" s="883"/>
      <c r="B272" s="883"/>
      <c r="C272" s="883"/>
      <c r="D272" s="883"/>
      <c r="E272" s="896"/>
      <c r="F272" s="883"/>
      <c r="G272" s="883"/>
      <c r="H272" s="883"/>
      <c r="I272" s="898"/>
      <c r="J272" s="898"/>
      <c r="K272" s="898"/>
      <c r="L272" s="883"/>
      <c r="M272" s="883"/>
      <c r="N272" s="375"/>
      <c r="O272" s="375"/>
      <c r="P272" s="375"/>
      <c r="Q272" s="375"/>
      <c r="R272" s="375"/>
      <c r="S272" s="375"/>
      <c r="T272" s="375"/>
      <c r="U272" s="375"/>
      <c r="V272" s="375"/>
      <c r="W272" s="375"/>
      <c r="X272" s="375"/>
      <c r="Y272" s="375"/>
      <c r="Z272" s="375"/>
      <c r="AA272" s="375"/>
      <c r="AB272" s="375"/>
    </row>
    <row r="273" spans="1:28" ht="15.75" customHeight="1" x14ac:dyDescent="0.2">
      <c r="A273" s="883"/>
      <c r="B273" s="883"/>
      <c r="C273" s="883"/>
      <c r="D273" s="883"/>
      <c r="E273" s="896"/>
      <c r="F273" s="883"/>
      <c r="G273" s="883"/>
      <c r="H273" s="883"/>
      <c r="I273" s="898"/>
      <c r="J273" s="898"/>
      <c r="K273" s="898"/>
      <c r="L273" s="883"/>
      <c r="M273" s="883"/>
      <c r="N273" s="375"/>
      <c r="O273" s="375"/>
      <c r="P273" s="375"/>
      <c r="Q273" s="375"/>
      <c r="R273" s="375"/>
      <c r="S273" s="375"/>
      <c r="T273" s="375"/>
      <c r="U273" s="375"/>
      <c r="V273" s="375"/>
      <c r="W273" s="375"/>
      <c r="X273" s="375"/>
      <c r="Y273" s="375"/>
      <c r="Z273" s="375"/>
      <c r="AA273" s="375"/>
      <c r="AB273" s="375"/>
    </row>
    <row r="274" spans="1:28" ht="15.75" customHeight="1" x14ac:dyDescent="0.2">
      <c r="A274" s="883"/>
      <c r="B274" s="883"/>
      <c r="C274" s="883"/>
      <c r="D274" s="883"/>
      <c r="E274" s="896"/>
      <c r="F274" s="883"/>
      <c r="G274" s="883"/>
      <c r="H274" s="883"/>
      <c r="I274" s="898"/>
      <c r="J274" s="898"/>
      <c r="K274" s="898"/>
      <c r="L274" s="883"/>
      <c r="M274" s="883"/>
      <c r="N274" s="375"/>
      <c r="O274" s="375"/>
      <c r="P274" s="375"/>
      <c r="Q274" s="375"/>
      <c r="R274" s="375"/>
      <c r="S274" s="375"/>
      <c r="T274" s="375"/>
      <c r="U274" s="375"/>
      <c r="V274" s="375"/>
      <c r="W274" s="375"/>
      <c r="X274" s="375"/>
      <c r="Y274" s="375"/>
      <c r="Z274" s="375"/>
      <c r="AA274" s="375"/>
      <c r="AB274" s="375"/>
    </row>
    <row r="275" spans="1:28" ht="15.75" customHeight="1" x14ac:dyDescent="0.2">
      <c r="A275" s="883"/>
      <c r="B275" s="883"/>
      <c r="C275" s="883"/>
      <c r="D275" s="883"/>
      <c r="E275" s="896"/>
      <c r="F275" s="883"/>
      <c r="G275" s="883"/>
      <c r="H275" s="883"/>
      <c r="I275" s="898"/>
      <c r="J275" s="898"/>
      <c r="K275" s="898"/>
      <c r="L275" s="883"/>
      <c r="M275" s="883"/>
      <c r="N275" s="375"/>
      <c r="O275" s="375"/>
      <c r="P275" s="375"/>
      <c r="Q275" s="375"/>
      <c r="R275" s="375"/>
      <c r="S275" s="375"/>
      <c r="T275" s="375"/>
      <c r="U275" s="375"/>
      <c r="V275" s="375"/>
      <c r="W275" s="375"/>
      <c r="X275" s="375"/>
      <c r="Y275" s="375"/>
      <c r="Z275" s="375"/>
      <c r="AA275" s="375"/>
      <c r="AB275" s="375"/>
    </row>
    <row r="276" spans="1:28" ht="15.75" customHeight="1" x14ac:dyDescent="0.2">
      <c r="A276" s="883"/>
      <c r="B276" s="883"/>
      <c r="C276" s="883"/>
      <c r="D276" s="883"/>
      <c r="E276" s="896"/>
      <c r="F276" s="883"/>
      <c r="G276" s="883"/>
      <c r="H276" s="883"/>
      <c r="I276" s="898"/>
      <c r="J276" s="898"/>
      <c r="K276" s="898"/>
      <c r="L276" s="883"/>
      <c r="M276" s="883"/>
      <c r="N276" s="375"/>
      <c r="O276" s="375"/>
      <c r="P276" s="375"/>
      <c r="Q276" s="375"/>
      <c r="R276" s="375"/>
      <c r="S276" s="375"/>
      <c r="T276" s="375"/>
      <c r="U276" s="375"/>
      <c r="V276" s="375"/>
      <c r="W276" s="375"/>
      <c r="X276" s="375"/>
      <c r="Y276" s="375"/>
      <c r="Z276" s="375"/>
      <c r="AA276" s="375"/>
      <c r="AB276" s="375"/>
    </row>
    <row r="277" spans="1:28" ht="15.75" customHeight="1" x14ac:dyDescent="0.2">
      <c r="A277" s="883"/>
      <c r="B277" s="883"/>
      <c r="C277" s="883"/>
      <c r="D277" s="883"/>
      <c r="E277" s="896"/>
      <c r="F277" s="883"/>
      <c r="G277" s="883"/>
      <c r="H277" s="883"/>
      <c r="I277" s="898"/>
      <c r="J277" s="898"/>
      <c r="K277" s="898"/>
      <c r="L277" s="883"/>
      <c r="M277" s="883"/>
      <c r="N277" s="375"/>
      <c r="O277" s="375"/>
      <c r="P277" s="375"/>
      <c r="Q277" s="375"/>
      <c r="R277" s="375"/>
      <c r="S277" s="375"/>
      <c r="T277" s="375"/>
      <c r="U277" s="375"/>
      <c r="V277" s="375"/>
      <c r="W277" s="375"/>
      <c r="X277" s="375"/>
      <c r="Y277" s="375"/>
      <c r="Z277" s="375"/>
      <c r="AA277" s="375"/>
      <c r="AB277" s="375"/>
    </row>
    <row r="278" spans="1:28" ht="15.75" customHeight="1" x14ac:dyDescent="0.2">
      <c r="A278" s="883"/>
      <c r="B278" s="883"/>
      <c r="C278" s="883"/>
      <c r="D278" s="883"/>
      <c r="E278" s="896"/>
      <c r="F278" s="883"/>
      <c r="G278" s="883"/>
      <c r="H278" s="883"/>
      <c r="I278" s="898"/>
      <c r="J278" s="898"/>
      <c r="K278" s="898"/>
      <c r="L278" s="883"/>
      <c r="M278" s="883"/>
      <c r="N278" s="375"/>
      <c r="O278" s="375"/>
      <c r="P278" s="375"/>
      <c r="Q278" s="375"/>
      <c r="R278" s="375"/>
      <c r="S278" s="375"/>
      <c r="T278" s="375"/>
      <c r="U278" s="375"/>
      <c r="V278" s="375"/>
      <c r="W278" s="375"/>
      <c r="X278" s="375"/>
      <c r="Y278" s="375"/>
      <c r="Z278" s="375"/>
      <c r="AA278" s="375"/>
      <c r="AB278" s="375"/>
    </row>
    <row r="279" spans="1:28" ht="15.75" customHeight="1" x14ac:dyDescent="0.2">
      <c r="A279" s="883"/>
      <c r="B279" s="883"/>
      <c r="C279" s="883"/>
      <c r="D279" s="883"/>
      <c r="E279" s="896"/>
      <c r="F279" s="883"/>
      <c r="G279" s="883"/>
      <c r="H279" s="883"/>
      <c r="I279" s="898"/>
      <c r="J279" s="898"/>
      <c r="K279" s="898"/>
      <c r="L279" s="883"/>
      <c r="M279" s="883"/>
      <c r="N279" s="375"/>
      <c r="O279" s="375"/>
      <c r="P279" s="375"/>
      <c r="Q279" s="375"/>
      <c r="R279" s="375"/>
      <c r="S279" s="375"/>
      <c r="T279" s="375"/>
      <c r="U279" s="375"/>
      <c r="V279" s="375"/>
      <c r="W279" s="375"/>
      <c r="X279" s="375"/>
      <c r="Y279" s="375"/>
      <c r="Z279" s="375"/>
      <c r="AA279" s="375"/>
      <c r="AB279" s="375"/>
    </row>
    <row r="280" spans="1:28" ht="15.75" customHeight="1" x14ac:dyDescent="0.2">
      <c r="A280" s="883"/>
      <c r="B280" s="883"/>
      <c r="C280" s="883"/>
      <c r="D280" s="883"/>
      <c r="E280" s="896"/>
      <c r="F280" s="883"/>
      <c r="G280" s="883"/>
      <c r="H280" s="883"/>
      <c r="I280" s="898"/>
      <c r="J280" s="898"/>
      <c r="K280" s="898"/>
      <c r="L280" s="883"/>
      <c r="M280" s="883"/>
      <c r="N280" s="375"/>
      <c r="O280" s="375"/>
      <c r="P280" s="375"/>
      <c r="Q280" s="375"/>
      <c r="R280" s="375"/>
      <c r="S280" s="375"/>
      <c r="T280" s="375"/>
      <c r="U280" s="375"/>
      <c r="V280" s="375"/>
      <c r="W280" s="375"/>
      <c r="X280" s="375"/>
      <c r="Y280" s="375"/>
      <c r="Z280" s="375"/>
      <c r="AA280" s="375"/>
      <c r="AB280" s="375"/>
    </row>
    <row r="281" spans="1:28" ht="15.75" customHeight="1" x14ac:dyDescent="0.2">
      <c r="A281" s="883"/>
      <c r="B281" s="883"/>
      <c r="C281" s="883"/>
      <c r="D281" s="883"/>
      <c r="E281" s="896"/>
      <c r="F281" s="883"/>
      <c r="G281" s="883"/>
      <c r="H281" s="883"/>
      <c r="I281" s="898"/>
      <c r="J281" s="898"/>
      <c r="K281" s="898"/>
      <c r="L281" s="883"/>
      <c r="M281" s="883"/>
      <c r="N281" s="375"/>
      <c r="O281" s="375"/>
      <c r="P281" s="375"/>
      <c r="Q281" s="375"/>
      <c r="R281" s="375"/>
      <c r="S281" s="375"/>
      <c r="T281" s="375"/>
      <c r="U281" s="375"/>
      <c r="V281" s="375"/>
      <c r="W281" s="375"/>
      <c r="X281" s="375"/>
      <c r="Y281" s="375"/>
      <c r="Z281" s="375"/>
      <c r="AA281" s="375"/>
      <c r="AB281" s="375"/>
    </row>
    <row r="282" spans="1:28" ht="15.75" customHeight="1" x14ac:dyDescent="0.2">
      <c r="A282" s="883"/>
      <c r="B282" s="883"/>
      <c r="C282" s="883"/>
      <c r="D282" s="883"/>
      <c r="E282" s="896"/>
      <c r="F282" s="883"/>
      <c r="G282" s="883"/>
      <c r="H282" s="883"/>
      <c r="I282" s="898"/>
      <c r="J282" s="898"/>
      <c r="K282" s="898"/>
      <c r="L282" s="883"/>
      <c r="M282" s="883"/>
      <c r="N282" s="375"/>
      <c r="O282" s="375"/>
      <c r="P282" s="375"/>
      <c r="Q282" s="375"/>
      <c r="R282" s="375"/>
      <c r="S282" s="375"/>
      <c r="T282" s="375"/>
      <c r="U282" s="375"/>
      <c r="V282" s="375"/>
      <c r="W282" s="375"/>
      <c r="X282" s="375"/>
      <c r="Y282" s="375"/>
      <c r="Z282" s="375"/>
      <c r="AA282" s="375"/>
      <c r="AB282" s="375"/>
    </row>
    <row r="283" spans="1:28" ht="15.75" customHeight="1" x14ac:dyDescent="0.2">
      <c r="A283" s="883"/>
      <c r="B283" s="883"/>
      <c r="C283" s="883"/>
      <c r="D283" s="883"/>
      <c r="E283" s="896"/>
      <c r="F283" s="883"/>
      <c r="G283" s="883"/>
      <c r="H283" s="883"/>
      <c r="I283" s="898"/>
      <c r="J283" s="898"/>
      <c r="K283" s="898"/>
      <c r="L283" s="883"/>
      <c r="M283" s="883"/>
      <c r="N283" s="375"/>
      <c r="O283" s="375"/>
      <c r="P283" s="375"/>
      <c r="Q283" s="375"/>
      <c r="R283" s="375"/>
      <c r="S283" s="375"/>
      <c r="T283" s="375"/>
      <c r="U283" s="375"/>
      <c r="V283" s="375"/>
      <c r="W283" s="375"/>
      <c r="X283" s="375"/>
      <c r="Y283" s="375"/>
      <c r="Z283" s="375"/>
      <c r="AA283" s="375"/>
      <c r="AB283" s="375"/>
    </row>
    <row r="284" spans="1:28" ht="15.75" customHeight="1" x14ac:dyDescent="0.2">
      <c r="A284" s="883"/>
      <c r="B284" s="883"/>
      <c r="C284" s="883"/>
      <c r="D284" s="883"/>
      <c r="E284" s="896"/>
      <c r="F284" s="883"/>
      <c r="G284" s="883"/>
      <c r="H284" s="883"/>
      <c r="I284" s="898"/>
      <c r="J284" s="898"/>
      <c r="K284" s="898"/>
      <c r="L284" s="883"/>
      <c r="M284" s="883"/>
      <c r="N284" s="375"/>
      <c r="O284" s="375"/>
      <c r="P284" s="375"/>
      <c r="Q284" s="375"/>
      <c r="R284" s="375"/>
      <c r="S284" s="375"/>
      <c r="T284" s="375"/>
      <c r="U284" s="375"/>
      <c r="V284" s="375"/>
      <c r="W284" s="375"/>
      <c r="X284" s="375"/>
      <c r="Y284" s="375"/>
      <c r="Z284" s="375"/>
      <c r="AA284" s="375"/>
      <c r="AB284" s="375"/>
    </row>
    <row r="285" spans="1:28" ht="15.75" customHeight="1" x14ac:dyDescent="0.2">
      <c r="A285" s="883"/>
      <c r="B285" s="883"/>
      <c r="C285" s="883"/>
      <c r="D285" s="883"/>
      <c r="E285" s="896"/>
      <c r="F285" s="883"/>
      <c r="G285" s="883"/>
      <c r="H285" s="883"/>
      <c r="I285" s="898"/>
      <c r="J285" s="898"/>
      <c r="K285" s="898"/>
      <c r="L285" s="883"/>
      <c r="M285" s="883"/>
      <c r="N285" s="375"/>
      <c r="O285" s="375"/>
      <c r="P285" s="375"/>
      <c r="Q285" s="375"/>
      <c r="R285" s="375"/>
      <c r="S285" s="375"/>
      <c r="T285" s="375"/>
      <c r="U285" s="375"/>
      <c r="V285" s="375"/>
      <c r="W285" s="375"/>
      <c r="X285" s="375"/>
      <c r="Y285" s="375"/>
      <c r="Z285" s="375"/>
      <c r="AA285" s="375"/>
      <c r="AB285" s="375"/>
    </row>
    <row r="286" spans="1:28" ht="15.75" customHeight="1" x14ac:dyDescent="0.2">
      <c r="A286" s="883"/>
      <c r="B286" s="883"/>
      <c r="C286" s="883"/>
      <c r="D286" s="883"/>
      <c r="E286" s="896"/>
      <c r="F286" s="883"/>
      <c r="G286" s="883"/>
      <c r="H286" s="883"/>
      <c r="I286" s="898"/>
      <c r="J286" s="898"/>
      <c r="K286" s="898"/>
      <c r="L286" s="883"/>
      <c r="M286" s="883"/>
      <c r="N286" s="375"/>
      <c r="O286" s="375"/>
      <c r="P286" s="375"/>
      <c r="Q286" s="375"/>
      <c r="R286" s="375"/>
      <c r="S286" s="375"/>
      <c r="T286" s="375"/>
      <c r="U286" s="375"/>
      <c r="V286" s="375"/>
      <c r="W286" s="375"/>
      <c r="X286" s="375"/>
      <c r="Y286" s="375"/>
      <c r="Z286" s="375"/>
      <c r="AA286" s="375"/>
      <c r="AB286" s="375"/>
    </row>
    <row r="287" spans="1:28" ht="15.75" customHeight="1" x14ac:dyDescent="0.2">
      <c r="A287" s="883"/>
      <c r="B287" s="883"/>
      <c r="C287" s="883"/>
      <c r="D287" s="883"/>
      <c r="E287" s="896"/>
      <c r="F287" s="883"/>
      <c r="G287" s="883"/>
      <c r="H287" s="883"/>
      <c r="I287" s="898"/>
      <c r="J287" s="898"/>
      <c r="K287" s="898"/>
      <c r="L287" s="883"/>
      <c r="M287" s="883"/>
      <c r="N287" s="375"/>
      <c r="O287" s="375"/>
      <c r="P287" s="375"/>
      <c r="Q287" s="375"/>
      <c r="R287" s="375"/>
      <c r="S287" s="375"/>
      <c r="T287" s="375"/>
      <c r="U287" s="375"/>
      <c r="V287" s="375"/>
      <c r="W287" s="375"/>
      <c r="X287" s="375"/>
      <c r="Y287" s="375"/>
      <c r="Z287" s="375"/>
      <c r="AA287" s="375"/>
      <c r="AB287" s="375"/>
    </row>
    <row r="288" spans="1:28" ht="15.75" customHeight="1" x14ac:dyDescent="0.2">
      <c r="A288" s="883"/>
      <c r="B288" s="883"/>
      <c r="C288" s="883"/>
      <c r="D288" s="883"/>
      <c r="E288" s="896"/>
      <c r="F288" s="883"/>
      <c r="G288" s="883"/>
      <c r="H288" s="883"/>
      <c r="I288" s="898"/>
      <c r="J288" s="898"/>
      <c r="K288" s="898"/>
      <c r="L288" s="883"/>
      <c r="M288" s="883"/>
      <c r="N288" s="375"/>
      <c r="O288" s="375"/>
      <c r="P288" s="375"/>
      <c r="Q288" s="375"/>
      <c r="R288" s="375"/>
      <c r="S288" s="375"/>
      <c r="T288" s="375"/>
      <c r="U288" s="375"/>
      <c r="V288" s="375"/>
      <c r="W288" s="375"/>
      <c r="X288" s="375"/>
      <c r="Y288" s="375"/>
      <c r="Z288" s="375"/>
      <c r="AA288" s="375"/>
      <c r="AB288" s="375"/>
    </row>
    <row r="289" spans="1:28" ht="15.75" customHeight="1" x14ac:dyDescent="0.2">
      <c r="A289" s="883"/>
      <c r="B289" s="883"/>
      <c r="C289" s="883"/>
      <c r="D289" s="883"/>
      <c r="E289" s="896"/>
      <c r="F289" s="883"/>
      <c r="G289" s="883"/>
      <c r="H289" s="883"/>
      <c r="I289" s="898"/>
      <c r="J289" s="898"/>
      <c r="K289" s="898"/>
      <c r="L289" s="883"/>
      <c r="M289" s="883"/>
      <c r="N289" s="375"/>
      <c r="O289" s="375"/>
      <c r="P289" s="375"/>
      <c r="Q289" s="375"/>
      <c r="R289" s="375"/>
      <c r="S289" s="375"/>
      <c r="T289" s="375"/>
      <c r="U289" s="375"/>
      <c r="V289" s="375"/>
      <c r="W289" s="375"/>
      <c r="X289" s="375"/>
      <c r="Y289" s="375"/>
      <c r="Z289" s="375"/>
      <c r="AA289" s="375"/>
      <c r="AB289" s="375"/>
    </row>
    <row r="290" spans="1:28" ht="15.75" customHeight="1" x14ac:dyDescent="0.2">
      <c r="A290" s="883"/>
      <c r="B290" s="883"/>
      <c r="C290" s="883"/>
      <c r="D290" s="883"/>
      <c r="E290" s="896"/>
      <c r="F290" s="883"/>
      <c r="G290" s="883"/>
      <c r="H290" s="883"/>
      <c r="I290" s="898"/>
      <c r="J290" s="898"/>
      <c r="K290" s="898"/>
      <c r="L290" s="883"/>
      <c r="M290" s="883"/>
      <c r="N290" s="375"/>
      <c r="O290" s="375"/>
      <c r="P290" s="375"/>
      <c r="Q290" s="375"/>
      <c r="R290" s="375"/>
      <c r="S290" s="375"/>
      <c r="T290" s="375"/>
      <c r="U290" s="375"/>
      <c r="V290" s="375"/>
      <c r="W290" s="375"/>
      <c r="X290" s="375"/>
      <c r="Y290" s="375"/>
      <c r="Z290" s="375"/>
      <c r="AA290" s="375"/>
      <c r="AB290" s="375"/>
    </row>
    <row r="291" spans="1:28" ht="15.75" customHeight="1" x14ac:dyDescent="0.2">
      <c r="A291" s="883"/>
      <c r="B291" s="883"/>
      <c r="C291" s="883"/>
      <c r="D291" s="883"/>
      <c r="E291" s="896"/>
      <c r="F291" s="883"/>
      <c r="G291" s="883"/>
      <c r="H291" s="883"/>
      <c r="I291" s="898"/>
      <c r="J291" s="898"/>
      <c r="K291" s="898"/>
      <c r="L291" s="883"/>
      <c r="M291" s="883"/>
      <c r="N291" s="375"/>
      <c r="O291" s="375"/>
      <c r="P291" s="375"/>
      <c r="Q291" s="375"/>
      <c r="R291" s="375"/>
      <c r="S291" s="375"/>
      <c r="T291" s="375"/>
      <c r="U291" s="375"/>
      <c r="V291" s="375"/>
      <c r="W291" s="375"/>
      <c r="X291" s="375"/>
      <c r="Y291" s="375"/>
      <c r="Z291" s="375"/>
      <c r="AA291" s="375"/>
      <c r="AB291" s="375"/>
    </row>
    <row r="292" spans="1:28" ht="15.75" customHeight="1" x14ac:dyDescent="0.2">
      <c r="A292" s="883"/>
      <c r="B292" s="883"/>
      <c r="C292" s="883"/>
      <c r="D292" s="883"/>
      <c r="E292" s="896"/>
      <c r="F292" s="883"/>
      <c r="G292" s="883"/>
      <c r="H292" s="883"/>
      <c r="I292" s="898"/>
      <c r="J292" s="898"/>
      <c r="K292" s="898"/>
      <c r="L292" s="883"/>
      <c r="M292" s="883"/>
      <c r="N292" s="375"/>
      <c r="O292" s="375"/>
      <c r="P292" s="375"/>
      <c r="Q292" s="375"/>
      <c r="R292" s="375"/>
      <c r="S292" s="375"/>
      <c r="T292" s="375"/>
      <c r="U292" s="375"/>
      <c r="V292" s="375"/>
      <c r="W292" s="375"/>
      <c r="X292" s="375"/>
      <c r="Y292" s="375"/>
      <c r="Z292" s="375"/>
      <c r="AA292" s="375"/>
      <c r="AB292" s="375"/>
    </row>
    <row r="293" spans="1:28" ht="15.75" customHeight="1" x14ac:dyDescent="0.2">
      <c r="A293" s="883"/>
      <c r="B293" s="883"/>
      <c r="C293" s="883"/>
      <c r="D293" s="883"/>
      <c r="E293" s="896"/>
      <c r="F293" s="883"/>
      <c r="G293" s="883"/>
      <c r="H293" s="883"/>
      <c r="I293" s="898"/>
      <c r="J293" s="898"/>
      <c r="K293" s="898"/>
      <c r="L293" s="883"/>
      <c r="M293" s="883"/>
      <c r="N293" s="375"/>
      <c r="O293" s="375"/>
      <c r="P293" s="375"/>
      <c r="Q293" s="375"/>
      <c r="R293" s="375"/>
      <c r="S293" s="375"/>
      <c r="T293" s="375"/>
      <c r="U293" s="375"/>
      <c r="V293" s="375"/>
      <c r="W293" s="375"/>
      <c r="X293" s="375"/>
      <c r="Y293" s="375"/>
      <c r="Z293" s="375"/>
      <c r="AA293" s="375"/>
      <c r="AB293" s="375"/>
    </row>
    <row r="294" spans="1:28" ht="15.75" customHeight="1" x14ac:dyDescent="0.2">
      <c r="A294" s="883"/>
      <c r="B294" s="883"/>
      <c r="C294" s="883"/>
      <c r="D294" s="883"/>
      <c r="E294" s="896"/>
      <c r="F294" s="883"/>
      <c r="G294" s="883"/>
      <c r="H294" s="883"/>
      <c r="I294" s="898"/>
      <c r="J294" s="898"/>
      <c r="K294" s="898"/>
      <c r="L294" s="883"/>
      <c r="M294" s="883"/>
      <c r="N294" s="375"/>
      <c r="O294" s="375"/>
      <c r="P294" s="375"/>
      <c r="Q294" s="375"/>
      <c r="R294" s="375"/>
      <c r="S294" s="375"/>
      <c r="T294" s="375"/>
      <c r="U294" s="375"/>
      <c r="V294" s="375"/>
      <c r="W294" s="375"/>
      <c r="X294" s="375"/>
      <c r="Y294" s="375"/>
      <c r="Z294" s="375"/>
      <c r="AA294" s="375"/>
      <c r="AB294" s="375"/>
    </row>
    <row r="295" spans="1:28" ht="15.75" customHeight="1" x14ac:dyDescent="0.2">
      <c r="A295" s="883"/>
      <c r="B295" s="883"/>
      <c r="C295" s="883"/>
      <c r="D295" s="883"/>
      <c r="E295" s="896"/>
      <c r="F295" s="883"/>
      <c r="G295" s="883"/>
      <c r="H295" s="883"/>
      <c r="I295" s="898"/>
      <c r="J295" s="898"/>
      <c r="K295" s="898"/>
      <c r="L295" s="883"/>
      <c r="M295" s="883"/>
      <c r="N295" s="375"/>
      <c r="O295" s="375"/>
      <c r="P295" s="375"/>
      <c r="Q295" s="375"/>
      <c r="R295" s="375"/>
      <c r="S295" s="375"/>
      <c r="T295" s="375"/>
      <c r="U295" s="375"/>
      <c r="V295" s="375"/>
      <c r="W295" s="375"/>
      <c r="X295" s="375"/>
      <c r="Y295" s="375"/>
      <c r="Z295" s="375"/>
      <c r="AA295" s="375"/>
      <c r="AB295" s="375"/>
    </row>
    <row r="296" spans="1:28" ht="15.75" customHeight="1" x14ac:dyDescent="0.2">
      <c r="A296" s="883"/>
      <c r="B296" s="883"/>
      <c r="C296" s="883"/>
      <c r="D296" s="883"/>
      <c r="E296" s="896"/>
      <c r="F296" s="883"/>
      <c r="G296" s="883"/>
      <c r="H296" s="883"/>
      <c r="I296" s="898"/>
      <c r="J296" s="898"/>
      <c r="K296" s="898"/>
      <c r="L296" s="883"/>
      <c r="M296" s="883"/>
      <c r="N296" s="375"/>
      <c r="O296" s="375"/>
      <c r="P296" s="375"/>
      <c r="Q296" s="375"/>
      <c r="R296" s="375"/>
      <c r="S296" s="375"/>
      <c r="T296" s="375"/>
      <c r="U296" s="375"/>
      <c r="V296" s="375"/>
      <c r="W296" s="375"/>
      <c r="X296" s="375"/>
      <c r="Y296" s="375"/>
      <c r="Z296" s="375"/>
      <c r="AA296" s="375"/>
      <c r="AB296" s="375"/>
    </row>
    <row r="297" spans="1:28" ht="15.75" customHeight="1" x14ac:dyDescent="0.2">
      <c r="A297" s="883"/>
      <c r="B297" s="883"/>
      <c r="C297" s="883"/>
      <c r="D297" s="883"/>
      <c r="E297" s="896"/>
      <c r="F297" s="883"/>
      <c r="G297" s="883"/>
      <c r="H297" s="883"/>
      <c r="I297" s="898"/>
      <c r="J297" s="898"/>
      <c r="K297" s="898"/>
      <c r="L297" s="883"/>
      <c r="M297" s="883"/>
      <c r="N297" s="375"/>
      <c r="O297" s="375"/>
      <c r="P297" s="375"/>
      <c r="Q297" s="375"/>
      <c r="R297" s="375"/>
      <c r="S297" s="375"/>
      <c r="T297" s="375"/>
      <c r="U297" s="375"/>
      <c r="V297" s="375"/>
      <c r="W297" s="375"/>
      <c r="X297" s="375"/>
      <c r="Y297" s="375"/>
      <c r="Z297" s="375"/>
      <c r="AA297" s="375"/>
      <c r="AB297" s="375"/>
    </row>
    <row r="298" spans="1:28" ht="15.75" customHeight="1" x14ac:dyDescent="0.2">
      <c r="A298" s="883"/>
      <c r="B298" s="883"/>
      <c r="C298" s="883"/>
      <c r="D298" s="883"/>
      <c r="E298" s="896"/>
      <c r="F298" s="883"/>
      <c r="G298" s="883"/>
      <c r="H298" s="883"/>
      <c r="I298" s="898"/>
      <c r="J298" s="898"/>
      <c r="K298" s="898"/>
      <c r="L298" s="883"/>
      <c r="M298" s="883"/>
      <c r="N298" s="375"/>
      <c r="O298" s="375"/>
      <c r="P298" s="375"/>
      <c r="Q298" s="375"/>
      <c r="R298" s="375"/>
      <c r="S298" s="375"/>
      <c r="T298" s="375"/>
      <c r="U298" s="375"/>
      <c r="V298" s="375"/>
      <c r="W298" s="375"/>
      <c r="X298" s="375"/>
      <c r="Y298" s="375"/>
      <c r="Z298" s="375"/>
      <c r="AA298" s="375"/>
      <c r="AB298" s="375"/>
    </row>
    <row r="299" spans="1:28" ht="15.75" customHeight="1" x14ac:dyDescent="0.2">
      <c r="A299" s="883"/>
      <c r="B299" s="883"/>
      <c r="C299" s="883"/>
      <c r="D299" s="883"/>
      <c r="E299" s="896"/>
      <c r="F299" s="883"/>
      <c r="G299" s="883"/>
      <c r="H299" s="883"/>
      <c r="I299" s="898"/>
      <c r="J299" s="898"/>
      <c r="K299" s="898"/>
      <c r="L299" s="883"/>
      <c r="M299" s="883"/>
      <c r="N299" s="375"/>
      <c r="O299" s="375"/>
      <c r="P299" s="375"/>
      <c r="Q299" s="375"/>
      <c r="R299" s="375"/>
      <c r="S299" s="375"/>
      <c r="T299" s="375"/>
      <c r="U299" s="375"/>
      <c r="V299" s="375"/>
      <c r="W299" s="375"/>
      <c r="X299" s="375"/>
      <c r="Y299" s="375"/>
      <c r="Z299" s="375"/>
      <c r="AA299" s="375"/>
      <c r="AB299" s="375"/>
    </row>
    <row r="300" spans="1:28" ht="15.75" customHeight="1" x14ac:dyDescent="0.2">
      <c r="A300" s="883"/>
      <c r="B300" s="883"/>
      <c r="C300" s="883"/>
      <c r="D300" s="883"/>
      <c r="E300" s="896"/>
      <c r="F300" s="883"/>
      <c r="G300" s="883"/>
      <c r="H300" s="883"/>
      <c r="I300" s="898"/>
      <c r="J300" s="898"/>
      <c r="K300" s="898"/>
      <c r="L300" s="883"/>
      <c r="M300" s="883"/>
      <c r="N300" s="375"/>
      <c r="O300" s="375"/>
      <c r="P300" s="375"/>
      <c r="Q300" s="375"/>
      <c r="R300" s="375"/>
      <c r="S300" s="375"/>
      <c r="T300" s="375"/>
      <c r="U300" s="375"/>
      <c r="V300" s="375"/>
      <c r="W300" s="375"/>
      <c r="X300" s="375"/>
      <c r="Y300" s="375"/>
      <c r="Z300" s="375"/>
      <c r="AA300" s="375"/>
      <c r="AB300" s="375"/>
    </row>
    <row r="301" spans="1:28" ht="15.75" customHeight="1" x14ac:dyDescent="0.2">
      <c r="A301" s="883"/>
      <c r="B301" s="883"/>
      <c r="C301" s="883"/>
      <c r="D301" s="883"/>
      <c r="E301" s="896"/>
      <c r="F301" s="883"/>
      <c r="G301" s="883"/>
      <c r="H301" s="883"/>
      <c r="I301" s="898"/>
      <c r="J301" s="898"/>
      <c r="K301" s="898"/>
      <c r="L301" s="883"/>
      <c r="M301" s="883"/>
      <c r="N301" s="375"/>
      <c r="O301" s="375"/>
      <c r="P301" s="375"/>
      <c r="Q301" s="375"/>
      <c r="R301" s="375"/>
      <c r="S301" s="375"/>
      <c r="T301" s="375"/>
      <c r="U301" s="375"/>
      <c r="V301" s="375"/>
      <c r="W301" s="375"/>
      <c r="X301" s="375"/>
      <c r="Y301" s="375"/>
      <c r="Z301" s="375"/>
      <c r="AA301" s="375"/>
      <c r="AB301" s="375"/>
    </row>
    <row r="302" spans="1:28" ht="15.75" customHeight="1" x14ac:dyDescent="0.2">
      <c r="A302" s="883"/>
      <c r="B302" s="883"/>
      <c r="C302" s="883"/>
      <c r="D302" s="883"/>
      <c r="E302" s="896"/>
      <c r="F302" s="883"/>
      <c r="G302" s="883"/>
      <c r="H302" s="883"/>
      <c r="I302" s="898"/>
      <c r="J302" s="898"/>
      <c r="K302" s="898"/>
      <c r="L302" s="883"/>
      <c r="M302" s="883"/>
      <c r="N302" s="375"/>
      <c r="O302" s="375"/>
      <c r="P302" s="375"/>
      <c r="Q302" s="375"/>
      <c r="R302" s="375"/>
      <c r="S302" s="375"/>
      <c r="T302" s="375"/>
      <c r="U302" s="375"/>
      <c r="V302" s="375"/>
      <c r="W302" s="375"/>
      <c r="X302" s="375"/>
      <c r="Y302" s="375"/>
      <c r="Z302" s="375"/>
      <c r="AA302" s="375"/>
      <c r="AB302" s="375"/>
    </row>
    <row r="303" spans="1:28" ht="15.75" customHeight="1" x14ac:dyDescent="0.2"/>
    <row r="304" spans="1:2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2">
    <mergeCell ref="A28:A29"/>
    <mergeCell ref="A31:A32"/>
    <mergeCell ref="A33:A34"/>
    <mergeCell ref="A35:A36"/>
    <mergeCell ref="A40:A41"/>
    <mergeCell ref="A37:C37"/>
    <mergeCell ref="A38:M38"/>
    <mergeCell ref="B41:M41"/>
    <mergeCell ref="B29:M29"/>
    <mergeCell ref="A30:C30"/>
    <mergeCell ref="B32:M32"/>
    <mergeCell ref="B34:M34"/>
    <mergeCell ref="B36:M36"/>
    <mergeCell ref="A12:M12"/>
    <mergeCell ref="A14:M14"/>
    <mergeCell ref="A22:A23"/>
    <mergeCell ref="A24:A25"/>
    <mergeCell ref="A26:A27"/>
    <mergeCell ref="A16:M16"/>
    <mergeCell ref="A17:C17"/>
    <mergeCell ref="A18:A19"/>
    <mergeCell ref="B19:M19"/>
    <mergeCell ref="A20:A21"/>
    <mergeCell ref="B21:M21"/>
    <mergeCell ref="B23:M23"/>
    <mergeCell ref="B25:M25"/>
    <mergeCell ref="B27:M27"/>
    <mergeCell ref="A1:H1"/>
    <mergeCell ref="I1:K1"/>
    <mergeCell ref="A4:C4"/>
    <mergeCell ref="A6:C6"/>
    <mergeCell ref="A10:M10"/>
  </mergeCells>
  <hyperlinks>
    <hyperlink ref="N26" r:id="rId1" xr:uid="{00000000-0004-0000-1400-000000000000}"/>
    <hyperlink ref="N28" r:id="rId2" xr:uid="{00000000-0004-0000-1400-000001000000}"/>
    <hyperlink ref="N35" r:id="rId3" xr:uid="{00000000-0004-0000-1400-000002000000}"/>
    <hyperlink ref="N39" r:id="rId4" xr:uid="{00000000-0004-0000-1400-000003000000}"/>
    <hyperlink ref="C55" r:id="rId5" xr:uid="{00000000-0004-0000-1400-000004000000}"/>
    <hyperlink ref="D64" r:id="rId6" xr:uid="{00000000-0004-0000-1400-000005000000}"/>
    <hyperlink ref="D65" r:id="rId7" xr:uid="{00000000-0004-0000-1400-000006000000}"/>
    <hyperlink ref="C67" r:id="rId8" xr:uid="{00000000-0004-0000-1400-000007000000}"/>
    <hyperlink ref="C95" r:id="rId9" xr:uid="{00000000-0004-0000-1400-000008000000}"/>
  </hyperlinks>
  <printOptions horizontalCentered="1" gridLines="1"/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D966"/>
    <pageSetUpPr fitToPage="1"/>
  </sheetPr>
  <dimension ref="A1:AL1004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4.5" defaultRowHeight="15" customHeight="1" x14ac:dyDescent="0.2"/>
  <cols>
    <col min="1" max="1" width="11.5" customWidth="1"/>
    <col min="2" max="2" width="9.5" customWidth="1"/>
    <col min="3" max="3" width="28.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hidden="1" customWidth="1"/>
    <col min="12" max="12" width="7.83203125" customWidth="1"/>
    <col min="13" max="15" width="9.6640625" customWidth="1"/>
    <col min="16" max="19" width="9.1640625" customWidth="1"/>
    <col min="20" max="24" width="4.33203125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/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215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20.399999999999999</v>
      </c>
      <c r="G6" s="62">
        <v>18</v>
      </c>
      <c r="H6" s="63">
        <f t="shared" ref="H6:H9" si="0">TIME(ROUNDDOWN(F6/G6,0),MOD(F6,G6)/G6*60,0)</f>
        <v>4.7222222222222221E-2</v>
      </c>
      <c r="I6" s="64">
        <f>TIME(,0,)</f>
        <v>0</v>
      </c>
      <c r="J6" s="176">
        <v>196</v>
      </c>
      <c r="K6" s="83">
        <v>197</v>
      </c>
      <c r="L6" s="60">
        <f t="shared" ref="L6:L9" si="1">E6+H6+I6</f>
        <v>0.42222222222222222</v>
      </c>
      <c r="M6" s="66">
        <v>2.0833333333333332E-2</v>
      </c>
      <c r="N6" s="67">
        <v>5</v>
      </c>
      <c r="O6" s="68">
        <f t="shared" ref="O6:O8" si="2">N6*"215"</f>
        <v>1075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51</v>
      </c>
      <c r="D7" s="59"/>
      <c r="E7" s="81">
        <f t="shared" ref="E7:E8" si="3">L6+M6</f>
        <v>0.44305555555555554</v>
      </c>
      <c r="F7" s="61">
        <v>90.9</v>
      </c>
      <c r="G7" s="62">
        <v>25</v>
      </c>
      <c r="H7" s="63">
        <f t="shared" si="0"/>
        <v>0.15138888888888888</v>
      </c>
      <c r="I7" s="64">
        <v>6.9444444444444441E-3</v>
      </c>
      <c r="J7" s="176">
        <v>621</v>
      </c>
      <c r="K7" s="83">
        <v>621</v>
      </c>
      <c r="L7" s="60">
        <f t="shared" si="1"/>
        <v>0.60138888888888886</v>
      </c>
      <c r="M7" s="66">
        <v>2.361111111111111E-2</v>
      </c>
      <c r="N7" s="67">
        <v>2</v>
      </c>
      <c r="O7" s="68">
        <f t="shared" si="2"/>
        <v>430</v>
      </c>
      <c r="P7" s="69">
        <v>2</v>
      </c>
      <c r="Q7" s="70">
        <v>2</v>
      </c>
      <c r="R7" s="70">
        <v>2</v>
      </c>
      <c r="S7" s="177">
        <v>2</v>
      </c>
      <c r="T7" s="71" t="b">
        <v>0</v>
      </c>
      <c r="U7" s="71" t="b">
        <v>0</v>
      </c>
      <c r="V7" s="71" t="b">
        <v>0</v>
      </c>
      <c r="W7" s="71" t="b">
        <v>1</v>
      </c>
      <c r="X7" s="71" t="b">
        <v>1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3</v>
      </c>
      <c r="B8" s="57">
        <v>45457</v>
      </c>
      <c r="C8" s="80" t="s">
        <v>120</v>
      </c>
      <c r="D8" s="59"/>
      <c r="E8" s="81">
        <f t="shared" si="3"/>
        <v>0.625</v>
      </c>
      <c r="F8" s="61">
        <v>106.8</v>
      </c>
      <c r="G8" s="62">
        <v>22</v>
      </c>
      <c r="H8" s="63">
        <f t="shared" si="0"/>
        <v>0.20208333333333334</v>
      </c>
      <c r="I8" s="64">
        <v>1.3888888888888888E-2</v>
      </c>
      <c r="J8" s="176">
        <v>1268</v>
      </c>
      <c r="K8" s="83">
        <v>1348</v>
      </c>
      <c r="L8" s="60">
        <f t="shared" si="1"/>
        <v>0.84097222222222223</v>
      </c>
      <c r="M8" s="66">
        <v>2.0833333333333332E-2</v>
      </c>
      <c r="N8" s="67">
        <v>2</v>
      </c>
      <c r="O8" s="68">
        <f t="shared" si="2"/>
        <v>430</v>
      </c>
      <c r="P8" s="69">
        <v>1</v>
      </c>
      <c r="Q8" s="70">
        <v>3</v>
      </c>
      <c r="R8" s="70">
        <v>4</v>
      </c>
      <c r="S8" s="177">
        <v>3</v>
      </c>
      <c r="T8" s="71" t="b">
        <v>0</v>
      </c>
      <c r="U8" s="71" t="b">
        <v>1</v>
      </c>
      <c r="V8" s="71" t="b">
        <v>1</v>
      </c>
      <c r="W8" s="71" t="b">
        <v>0</v>
      </c>
      <c r="X8" s="71" t="b">
        <v>0</v>
      </c>
      <c r="Y8" s="178" t="s">
        <v>121</v>
      </c>
      <c r="Z8" s="73"/>
      <c r="AA8" s="74"/>
      <c r="AB8" s="75"/>
      <c r="AC8" s="75"/>
      <c r="AD8" s="75"/>
      <c r="AE8" s="76"/>
      <c r="AF8" s="24"/>
      <c r="AG8" s="77"/>
      <c r="AH8" s="78"/>
      <c r="AI8" s="79"/>
      <c r="AJ8" s="79"/>
      <c r="AK8" s="79"/>
      <c r="AL8" s="79"/>
    </row>
    <row r="9" spans="1:38" ht="19.5" customHeight="1" x14ac:dyDescent="0.2">
      <c r="A9" s="205"/>
      <c r="B9" s="206">
        <v>45457</v>
      </c>
      <c r="C9" s="207" t="s">
        <v>122</v>
      </c>
      <c r="D9" s="208"/>
      <c r="E9" s="209">
        <f>L7+M7</f>
        <v>0.625</v>
      </c>
      <c r="F9" s="210">
        <v>22</v>
      </c>
      <c r="G9" s="211">
        <v>23</v>
      </c>
      <c r="H9" s="212">
        <f t="shared" si="0"/>
        <v>3.9583333333333331E-2</v>
      </c>
      <c r="I9" s="213"/>
      <c r="J9" s="214" t="s">
        <v>53</v>
      </c>
      <c r="K9" s="215" t="s">
        <v>53</v>
      </c>
      <c r="L9" s="209">
        <f t="shared" si="1"/>
        <v>0.6645833333333333</v>
      </c>
      <c r="M9" s="216"/>
      <c r="N9" s="217">
        <v>3</v>
      </c>
      <c r="O9" s="217">
        <f t="shared" ref="O9:O10" si="4">N9*"210"</f>
        <v>630</v>
      </c>
      <c r="P9" s="1566" t="s">
        <v>123</v>
      </c>
      <c r="Q9" s="1567"/>
      <c r="R9" s="1567"/>
      <c r="S9" s="1568"/>
      <c r="T9" s="218" t="b">
        <v>0</v>
      </c>
      <c r="U9" s="218" t="b">
        <v>0</v>
      </c>
      <c r="V9" s="218" t="b">
        <v>0</v>
      </c>
      <c r="W9" s="218" t="b">
        <v>0</v>
      </c>
      <c r="X9" s="218" t="b">
        <v>0</v>
      </c>
      <c r="Y9" s="219"/>
      <c r="Z9" s="220"/>
      <c r="AA9" s="221"/>
      <c r="AB9" s="222"/>
      <c r="AC9" s="222"/>
      <c r="AD9" s="222"/>
      <c r="AE9" s="223"/>
      <c r="AF9" s="224"/>
      <c r="AG9" s="225"/>
      <c r="AH9" s="226"/>
      <c r="AI9" s="227"/>
      <c r="AJ9" s="227"/>
      <c r="AK9" s="227"/>
      <c r="AL9" s="227"/>
    </row>
    <row r="10" spans="1:38" ht="19.5" customHeight="1" x14ac:dyDescent="0.2">
      <c r="A10" s="228"/>
      <c r="B10" s="229">
        <v>45457</v>
      </c>
      <c r="C10" s="230" t="s">
        <v>124</v>
      </c>
      <c r="D10" s="231"/>
      <c r="E10" s="232">
        <v>0.70833333333333337</v>
      </c>
      <c r="F10" s="233" t="s">
        <v>53</v>
      </c>
      <c r="G10" s="234" t="s">
        <v>53</v>
      </c>
      <c r="H10" s="235">
        <v>0.10416666666666667</v>
      </c>
      <c r="I10" s="236"/>
      <c r="J10" s="237" t="s">
        <v>53</v>
      </c>
      <c r="K10" s="238" t="s">
        <v>53</v>
      </c>
      <c r="L10" s="232">
        <v>0.8125</v>
      </c>
      <c r="M10" s="239">
        <v>4.1666666666666664E-2</v>
      </c>
      <c r="N10" s="240">
        <v>1</v>
      </c>
      <c r="O10" s="240">
        <f t="shared" si="4"/>
        <v>210</v>
      </c>
      <c r="P10" s="1569" t="s">
        <v>125</v>
      </c>
      <c r="Q10" s="1567"/>
      <c r="R10" s="1567"/>
      <c r="S10" s="1568"/>
      <c r="T10" s="241" t="b">
        <v>0</v>
      </c>
      <c r="U10" s="241" t="b">
        <v>0</v>
      </c>
      <c r="V10" s="241" t="b">
        <v>0</v>
      </c>
      <c r="W10" s="241" t="b">
        <v>0</v>
      </c>
      <c r="X10" s="241" t="b">
        <v>0</v>
      </c>
      <c r="Y10" s="242"/>
      <c r="Z10" s="243"/>
      <c r="AA10" s="244"/>
      <c r="AB10" s="245"/>
      <c r="AC10" s="245"/>
      <c r="AD10" s="245"/>
      <c r="AE10" s="246"/>
      <c r="AF10" s="247"/>
      <c r="AG10" s="248"/>
      <c r="AH10" s="249"/>
      <c r="AI10" s="250"/>
      <c r="AJ10" s="250"/>
      <c r="AK10" s="250"/>
      <c r="AL10" s="250"/>
    </row>
    <row r="11" spans="1:38" ht="19.5" customHeight="1" x14ac:dyDescent="0.2">
      <c r="A11" s="56">
        <v>4</v>
      </c>
      <c r="B11" s="57">
        <v>45457</v>
      </c>
      <c r="C11" s="70" t="s">
        <v>126</v>
      </c>
      <c r="D11" s="59"/>
      <c r="E11" s="81">
        <f>L8+M8</f>
        <v>0.8618055555555556</v>
      </c>
      <c r="F11" s="61">
        <v>105.8</v>
      </c>
      <c r="G11" s="62">
        <v>25</v>
      </c>
      <c r="H11" s="63">
        <f t="shared" ref="H11:H12" si="5">TIME(ROUNDDOWN(F11/G11,0),MOD(F11,G11)/G11*60,0)</f>
        <v>0.17569444444444443</v>
      </c>
      <c r="I11" s="64">
        <v>1.5972222222222221E-2</v>
      </c>
      <c r="J11" s="176">
        <v>1301</v>
      </c>
      <c r="K11" s="83">
        <v>1219</v>
      </c>
      <c r="L11" s="60">
        <f t="shared" ref="L11:L12" si="6">E11+H11+I11</f>
        <v>1.0534722222222224</v>
      </c>
      <c r="M11" s="66">
        <v>2.0833333333333332E-2</v>
      </c>
      <c r="N11" s="84">
        <v>1</v>
      </c>
      <c r="O11" s="68">
        <f>N11*"215"</f>
        <v>215</v>
      </c>
      <c r="P11" s="86">
        <v>2</v>
      </c>
      <c r="Q11" s="70">
        <v>3</v>
      </c>
      <c r="R11" s="70">
        <v>4</v>
      </c>
      <c r="S11" s="92">
        <v>3</v>
      </c>
      <c r="T11" s="71" t="b">
        <v>1</v>
      </c>
      <c r="U11" s="71" t="b">
        <v>0</v>
      </c>
      <c r="V11" s="71" t="b">
        <v>0</v>
      </c>
      <c r="W11" s="71" t="b">
        <v>0</v>
      </c>
      <c r="X11" s="71" t="b">
        <v>0</v>
      </c>
      <c r="Y11" s="178" t="s">
        <v>127</v>
      </c>
      <c r="Z11" s="73"/>
      <c r="AA11" s="74"/>
      <c r="AB11" s="75"/>
      <c r="AC11" s="75"/>
      <c r="AD11" s="75"/>
      <c r="AE11" s="76"/>
      <c r="AF11" s="24"/>
      <c r="AG11" s="77" t="s">
        <v>42</v>
      </c>
      <c r="AH11" s="77"/>
      <c r="AI11" s="1565" t="s">
        <v>46</v>
      </c>
      <c r="AJ11" s="1558"/>
      <c r="AK11" s="1565" t="s">
        <v>47</v>
      </c>
      <c r="AL11" s="1558"/>
    </row>
    <row r="12" spans="1:38" ht="19.5" hidden="1" customHeight="1" x14ac:dyDescent="0.2">
      <c r="A12" s="251"/>
      <c r="B12" s="206">
        <v>45457</v>
      </c>
      <c r="C12" s="207" t="s">
        <v>128</v>
      </c>
      <c r="D12" s="252"/>
      <c r="E12" s="209">
        <f>L8+M8</f>
        <v>0.8618055555555556</v>
      </c>
      <c r="F12" s="210">
        <v>86.2</v>
      </c>
      <c r="G12" s="211">
        <v>25</v>
      </c>
      <c r="H12" s="212">
        <f t="shared" si="5"/>
        <v>0.14305555555555555</v>
      </c>
      <c r="I12" s="253">
        <v>6.9444444444444441E-3</v>
      </c>
      <c r="J12" s="214"/>
      <c r="K12" s="215"/>
      <c r="L12" s="209">
        <f t="shared" si="6"/>
        <v>1.0118055555555556</v>
      </c>
      <c r="M12" s="216">
        <v>9.0277777777777769E-3</v>
      </c>
      <c r="N12" s="217">
        <v>1</v>
      </c>
      <c r="O12" s="217">
        <f t="shared" ref="O12:O14" si="7">N12*"210"</f>
        <v>210</v>
      </c>
      <c r="P12" s="1566" t="s">
        <v>123</v>
      </c>
      <c r="Q12" s="1567"/>
      <c r="R12" s="1567"/>
      <c r="S12" s="1568"/>
      <c r="T12" s="254" t="b">
        <v>0</v>
      </c>
      <c r="U12" s="254" t="b">
        <v>0</v>
      </c>
      <c r="V12" s="254" t="b">
        <v>0</v>
      </c>
      <c r="W12" s="254" t="b">
        <v>0</v>
      </c>
      <c r="X12" s="254" t="b">
        <v>0</v>
      </c>
      <c r="Y12" s="219"/>
      <c r="Z12" s="73"/>
      <c r="AA12" s="74"/>
      <c r="AB12" s="75"/>
      <c r="AC12" s="75"/>
      <c r="AD12" s="75"/>
      <c r="AE12" s="76"/>
      <c r="AF12" s="24"/>
      <c r="AG12" s="78"/>
      <c r="AH12" s="77"/>
      <c r="AI12" s="79"/>
      <c r="AJ12" s="79"/>
      <c r="AK12" s="79"/>
      <c r="AL12" s="79"/>
    </row>
    <row r="13" spans="1:38" ht="19.5" hidden="1" customHeight="1" x14ac:dyDescent="0.2">
      <c r="A13" s="228"/>
      <c r="B13" s="229">
        <v>45457</v>
      </c>
      <c r="C13" s="230" t="s">
        <v>129</v>
      </c>
      <c r="D13" s="231"/>
      <c r="E13" s="232">
        <v>0.875</v>
      </c>
      <c r="F13" s="233"/>
      <c r="G13" s="234"/>
      <c r="H13" s="235">
        <v>0.10416666666666667</v>
      </c>
      <c r="I13" s="255"/>
      <c r="J13" s="237"/>
      <c r="K13" s="238"/>
      <c r="L13" s="232">
        <v>0.97916666666666663</v>
      </c>
      <c r="M13" s="239">
        <v>4.1666666666666664E-2</v>
      </c>
      <c r="N13" s="240">
        <v>2</v>
      </c>
      <c r="O13" s="240">
        <f t="shared" si="7"/>
        <v>420</v>
      </c>
      <c r="P13" s="1569" t="s">
        <v>125</v>
      </c>
      <c r="Q13" s="1567"/>
      <c r="R13" s="1567"/>
      <c r="S13" s="1568"/>
      <c r="T13" s="241" t="b">
        <v>0</v>
      </c>
      <c r="U13" s="241" t="b">
        <v>0</v>
      </c>
      <c r="V13" s="241" t="b">
        <v>0</v>
      </c>
      <c r="W13" s="241" t="b">
        <v>0</v>
      </c>
      <c r="X13" s="241" t="b">
        <v>0</v>
      </c>
      <c r="Y13" s="242"/>
      <c r="Z13" s="220"/>
      <c r="AA13" s="221"/>
      <c r="AB13" s="222"/>
      <c r="AC13" s="222"/>
      <c r="AD13" s="222"/>
      <c r="AE13" s="223"/>
      <c r="AF13" s="224"/>
      <c r="AG13" s="225"/>
      <c r="AH13" s="226"/>
      <c r="AI13" s="227"/>
      <c r="AJ13" s="227"/>
      <c r="AK13" s="227"/>
      <c r="AL13" s="227"/>
    </row>
    <row r="14" spans="1:38" ht="19.5" hidden="1" customHeight="1" x14ac:dyDescent="0.2">
      <c r="A14" s="251"/>
      <c r="B14" s="206">
        <v>45457</v>
      </c>
      <c r="C14" s="207" t="s">
        <v>130</v>
      </c>
      <c r="D14" s="252"/>
      <c r="E14" s="209">
        <f>L12+M12</f>
        <v>1.0208333333333335</v>
      </c>
      <c r="F14" s="210">
        <v>19.600000000000001</v>
      </c>
      <c r="G14" s="211">
        <v>25</v>
      </c>
      <c r="H14" s="212">
        <f>TIME(ROUNDDOWN(F14/G14,0),MOD(F14,G14)/G14*60,0)</f>
        <v>3.2638888888888891E-2</v>
      </c>
      <c r="I14" s="253"/>
      <c r="J14" s="214"/>
      <c r="K14" s="215"/>
      <c r="L14" s="209">
        <f>E14+H14+I14</f>
        <v>1.0534722222222224</v>
      </c>
      <c r="M14" s="216"/>
      <c r="N14" s="217">
        <v>3</v>
      </c>
      <c r="O14" s="217">
        <f t="shared" si="7"/>
        <v>630</v>
      </c>
      <c r="P14" s="1566" t="s">
        <v>123</v>
      </c>
      <c r="Q14" s="1567"/>
      <c r="R14" s="1567"/>
      <c r="S14" s="1568"/>
      <c r="T14" s="254" t="b">
        <v>0</v>
      </c>
      <c r="U14" s="254" t="b">
        <v>0</v>
      </c>
      <c r="V14" s="254" t="b">
        <v>0</v>
      </c>
      <c r="W14" s="254" t="b">
        <v>0</v>
      </c>
      <c r="X14" s="254" t="b">
        <v>0</v>
      </c>
      <c r="Y14" s="219"/>
      <c r="Z14" s="220"/>
      <c r="AA14" s="221"/>
      <c r="AB14" s="222"/>
      <c r="AC14" s="222"/>
      <c r="AD14" s="222"/>
      <c r="AE14" s="223"/>
      <c r="AF14" s="224"/>
      <c r="AG14" s="225"/>
      <c r="AH14" s="226"/>
      <c r="AI14" s="227"/>
      <c r="AJ14" s="227"/>
      <c r="AK14" s="227"/>
      <c r="AL14" s="227"/>
    </row>
    <row r="15" spans="1:38" ht="19.5" customHeight="1" x14ac:dyDescent="0.2">
      <c r="A15" s="41"/>
      <c r="B15" s="42"/>
      <c r="C15" s="43" t="s">
        <v>45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183">
        <v>5</v>
      </c>
      <c r="B16" s="57">
        <v>45458</v>
      </c>
      <c r="C16" s="70" t="s">
        <v>131</v>
      </c>
      <c r="D16" s="110"/>
      <c r="E16" s="256">
        <f>M11+L11</f>
        <v>1.0743055555555556</v>
      </c>
      <c r="F16" s="88">
        <v>67</v>
      </c>
      <c r="G16" s="89">
        <v>25</v>
      </c>
      <c r="H16" s="63">
        <f t="shared" ref="H16:H17" si="8">TIME(ROUNDDOWN(F16/G16,0),MOD(F16,G16)/G16*60,0)</f>
        <v>0.1111111111111111</v>
      </c>
      <c r="I16" s="64">
        <v>6.9444444444444441E-3</v>
      </c>
      <c r="J16" s="184">
        <v>402</v>
      </c>
      <c r="K16" s="65">
        <v>403</v>
      </c>
      <c r="L16" s="60">
        <f>E16+H16+I16</f>
        <v>1.1923611111111112</v>
      </c>
      <c r="M16" s="66">
        <f>E17-L16</f>
        <v>-0.85902777777777795</v>
      </c>
      <c r="N16" s="185">
        <v>1</v>
      </c>
      <c r="O16" s="85">
        <f>N16*"215"</f>
        <v>215</v>
      </c>
      <c r="P16" s="86">
        <v>1</v>
      </c>
      <c r="Q16" s="70">
        <v>1</v>
      </c>
      <c r="R16" s="70">
        <v>2</v>
      </c>
      <c r="S16" s="92">
        <v>1</v>
      </c>
      <c r="T16" s="71" t="b">
        <v>0</v>
      </c>
      <c r="U16" s="71" t="b">
        <v>0</v>
      </c>
      <c r="V16" s="71" t="b">
        <v>0</v>
      </c>
      <c r="W16" s="71" t="b">
        <v>0</v>
      </c>
      <c r="X16" s="71" t="b">
        <v>1</v>
      </c>
      <c r="Y16" s="178" t="s">
        <v>132</v>
      </c>
      <c r="Z16" s="73"/>
      <c r="AA16" s="74"/>
      <c r="AB16" s="75"/>
      <c r="AC16" s="75"/>
      <c r="AD16" s="75"/>
      <c r="AE16" s="76"/>
      <c r="AF16" s="24"/>
      <c r="AG16" s="77"/>
      <c r="AH16" s="77"/>
      <c r="AI16" s="79"/>
      <c r="AJ16" s="79"/>
      <c r="AK16" s="79"/>
      <c r="AL16" s="79"/>
    </row>
    <row r="17" spans="1:38" ht="19.5" customHeight="1" x14ac:dyDescent="0.2">
      <c r="A17" s="56">
        <v>6</v>
      </c>
      <c r="B17" s="57">
        <v>45458</v>
      </c>
      <c r="C17" s="257" t="s">
        <v>48</v>
      </c>
      <c r="D17" s="59"/>
      <c r="E17" s="60">
        <v>0.33333333333333331</v>
      </c>
      <c r="F17" s="61">
        <v>130</v>
      </c>
      <c r="G17" s="62">
        <v>20</v>
      </c>
      <c r="H17" s="63">
        <f t="shared" si="8"/>
        <v>0.27083333333333331</v>
      </c>
      <c r="I17" s="64">
        <v>3.125E-2</v>
      </c>
      <c r="J17" s="186">
        <v>688</v>
      </c>
      <c r="K17" s="187">
        <v>648</v>
      </c>
      <c r="L17" s="60">
        <v>0.69027777777777777</v>
      </c>
      <c r="M17" s="66">
        <v>7.6388888888888886E-3</v>
      </c>
      <c r="N17" s="84">
        <v>5</v>
      </c>
      <c r="O17" s="85">
        <f>5000+1050</f>
        <v>6050</v>
      </c>
      <c r="P17" s="86"/>
      <c r="Q17" s="70"/>
      <c r="R17" s="70">
        <v>3</v>
      </c>
      <c r="S17" s="92"/>
      <c r="T17" s="71" t="b">
        <v>1</v>
      </c>
      <c r="U17" s="71" t="b">
        <v>1</v>
      </c>
      <c r="V17" s="71" t="b">
        <v>1</v>
      </c>
      <c r="W17" s="71" t="b">
        <v>1</v>
      </c>
      <c r="X17" s="71" t="b">
        <v>1</v>
      </c>
      <c r="Y17" s="178" t="s">
        <v>104</v>
      </c>
      <c r="Z17" s="73"/>
      <c r="AA17" s="74"/>
      <c r="AB17" s="75"/>
      <c r="AC17" s="75"/>
      <c r="AD17" s="75"/>
      <c r="AE17" s="76"/>
      <c r="AF17" s="24"/>
      <c r="AG17" s="77" t="s">
        <v>42</v>
      </c>
      <c r="AH17" s="77"/>
      <c r="AI17" s="1565" t="s">
        <v>49</v>
      </c>
      <c r="AJ17" s="1558"/>
      <c r="AK17" s="1565" t="s">
        <v>50</v>
      </c>
      <c r="AL17" s="1558"/>
    </row>
    <row r="18" spans="1:38" ht="19.5" customHeight="1" x14ac:dyDescent="0.2">
      <c r="A18" s="56">
        <v>7</v>
      </c>
      <c r="B18" s="57">
        <v>45458</v>
      </c>
      <c r="C18" s="70" t="s">
        <v>55</v>
      </c>
      <c r="D18" s="98"/>
      <c r="E18" s="175">
        <v>0.69791666666666663</v>
      </c>
      <c r="F18" s="61">
        <v>97.2</v>
      </c>
      <c r="G18" s="62">
        <v>25</v>
      </c>
      <c r="H18" s="63">
        <v>0.16041666666666668</v>
      </c>
      <c r="I18" s="64">
        <v>6.9444444444444441E-3</v>
      </c>
      <c r="J18" s="176">
        <v>627</v>
      </c>
      <c r="K18" s="83">
        <v>627</v>
      </c>
      <c r="L18" s="60">
        <f t="shared" ref="L18:L19" si="9">E18+H18+I18</f>
        <v>0.8652777777777777</v>
      </c>
      <c r="M18" s="66">
        <v>2.013888888888889E-2</v>
      </c>
      <c r="N18" s="84">
        <v>2</v>
      </c>
      <c r="O18" s="85">
        <f t="shared" ref="O18:O19" si="10">N18*"215"</f>
        <v>430</v>
      </c>
      <c r="P18" s="86">
        <v>2</v>
      </c>
      <c r="Q18" s="70">
        <v>3</v>
      </c>
      <c r="R18" s="70">
        <v>2</v>
      </c>
      <c r="S18" s="92">
        <v>2</v>
      </c>
      <c r="T18" s="71" t="b">
        <v>0</v>
      </c>
      <c r="U18" s="71" t="b">
        <v>1</v>
      </c>
      <c r="V18" s="71" t="b">
        <v>1</v>
      </c>
      <c r="W18" s="71" t="b">
        <v>0</v>
      </c>
      <c r="X18" s="71" t="b">
        <v>0</v>
      </c>
      <c r="Y18" s="258" t="s">
        <v>105</v>
      </c>
      <c r="Z18" s="182"/>
      <c r="AA18" s="103"/>
      <c r="AB18" s="103"/>
      <c r="AC18" s="103"/>
      <c r="AD18" s="104"/>
      <c r="AE18" s="105"/>
      <c r="AF18" s="24"/>
      <c r="AG18" s="106"/>
      <c r="AH18" s="106"/>
      <c r="AI18" s="108"/>
      <c r="AJ18" s="108"/>
      <c r="AK18" s="108"/>
      <c r="AL18" s="108"/>
    </row>
    <row r="19" spans="1:38" ht="19.5" customHeight="1" x14ac:dyDescent="0.2">
      <c r="A19" s="56">
        <v>8</v>
      </c>
      <c r="B19" s="57">
        <v>45458</v>
      </c>
      <c r="C19" s="70" t="s">
        <v>133</v>
      </c>
      <c r="D19" s="59"/>
      <c r="E19" s="81">
        <f>L18+M18</f>
        <v>0.88541666666666663</v>
      </c>
      <c r="F19" s="61">
        <v>115.2</v>
      </c>
      <c r="G19" s="62">
        <v>23</v>
      </c>
      <c r="H19" s="63">
        <f>TIME(ROUNDDOWN(F19/G19,0),MOD(F19,G19)/G19*60,0)</f>
        <v>0.20833333333333334</v>
      </c>
      <c r="I19" s="64">
        <v>1.3888888888888888E-2</v>
      </c>
      <c r="J19" s="176">
        <v>1100</v>
      </c>
      <c r="K19" s="83">
        <v>1101</v>
      </c>
      <c r="L19" s="60">
        <f t="shared" si="9"/>
        <v>1.1076388888888888</v>
      </c>
      <c r="M19" s="90">
        <v>4.1666666666666664E-2</v>
      </c>
      <c r="N19" s="67">
        <v>1</v>
      </c>
      <c r="O19" s="68">
        <f t="shared" si="10"/>
        <v>215</v>
      </c>
      <c r="P19" s="86">
        <v>1</v>
      </c>
      <c r="Q19" s="91">
        <v>3</v>
      </c>
      <c r="R19" s="91">
        <v>4</v>
      </c>
      <c r="S19" s="92">
        <v>3</v>
      </c>
      <c r="T19" s="71" t="b">
        <v>1</v>
      </c>
      <c r="U19" s="71" t="b">
        <v>0</v>
      </c>
      <c r="V19" s="71" t="b">
        <v>0</v>
      </c>
      <c r="W19" s="71" t="b">
        <v>0</v>
      </c>
      <c r="X19" s="71" t="b">
        <v>0</v>
      </c>
      <c r="Y19" s="178" t="s">
        <v>134</v>
      </c>
      <c r="Z19" s="182"/>
      <c r="AA19" s="74"/>
      <c r="AB19" s="74"/>
      <c r="AC19" s="74"/>
      <c r="AD19" s="75"/>
      <c r="AE19" s="76"/>
      <c r="AF19" s="24"/>
      <c r="AG19" s="77" t="s">
        <v>42</v>
      </c>
      <c r="AH19" s="77"/>
      <c r="AI19" s="1565" t="s">
        <v>53</v>
      </c>
      <c r="AJ19" s="1558"/>
      <c r="AK19" s="1565" t="s">
        <v>53</v>
      </c>
      <c r="AL19" s="1558"/>
    </row>
    <row r="20" spans="1:38" ht="19.5" customHeight="1" x14ac:dyDescent="0.2">
      <c r="A20" s="41"/>
      <c r="B20" s="42"/>
      <c r="C20" s="43" t="s">
        <v>54</v>
      </c>
      <c r="D20" s="44"/>
      <c r="E20" s="45"/>
      <c r="F20" s="46"/>
      <c r="G20" s="42"/>
      <c r="H20" s="42"/>
      <c r="I20" s="42"/>
      <c r="J20" s="174"/>
      <c r="K20" s="47"/>
      <c r="L20" s="48"/>
      <c r="M20" s="49"/>
      <c r="N20" s="49"/>
      <c r="O20" s="50"/>
      <c r="P20" s="49"/>
      <c r="Q20" s="42"/>
      <c r="R20" s="42"/>
      <c r="S20" s="50"/>
      <c r="T20" s="82"/>
      <c r="U20" s="82"/>
      <c r="V20" s="82"/>
      <c r="W20" s="82"/>
      <c r="X20" s="82"/>
      <c r="Y20" s="40"/>
      <c r="Z20" s="52"/>
      <c r="AA20" s="53"/>
      <c r="AB20" s="54"/>
      <c r="AC20" s="54"/>
      <c r="AD20" s="54"/>
      <c r="AE20" s="54"/>
      <c r="AF20" s="24"/>
      <c r="AG20" s="55"/>
      <c r="AH20" s="55"/>
      <c r="AI20" s="1564" t="s">
        <v>39</v>
      </c>
      <c r="AJ20" s="1558"/>
      <c r="AK20" s="1564" t="s">
        <v>39</v>
      </c>
      <c r="AL20" s="1558"/>
    </row>
    <row r="21" spans="1:38" ht="19.5" customHeight="1" x14ac:dyDescent="0.2">
      <c r="A21" s="56">
        <v>9</v>
      </c>
      <c r="B21" s="57">
        <v>45459</v>
      </c>
      <c r="C21" s="70" t="s">
        <v>108</v>
      </c>
      <c r="D21" s="59"/>
      <c r="E21" s="81">
        <f>M19+L19</f>
        <v>1.1493055555555556</v>
      </c>
      <c r="F21" s="61">
        <v>66</v>
      </c>
      <c r="G21" s="62">
        <v>23</v>
      </c>
      <c r="H21" s="63">
        <f t="shared" ref="H21:H24" si="11">TIME(ROUNDDOWN(F21/G21,0),MOD(F21,G21)/G21*60,0)</f>
        <v>0.11944444444444445</v>
      </c>
      <c r="I21" s="64">
        <v>0</v>
      </c>
      <c r="J21" s="176">
        <v>660</v>
      </c>
      <c r="K21" s="83">
        <v>660</v>
      </c>
      <c r="L21" s="60">
        <f t="shared" ref="L21:L24" si="12">E21+H21+I21</f>
        <v>1.26875</v>
      </c>
      <c r="M21" s="90">
        <v>2.0833333333333332E-2</v>
      </c>
      <c r="N21" s="67">
        <v>1</v>
      </c>
      <c r="O21" s="68">
        <f>N21*"215"</f>
        <v>215</v>
      </c>
      <c r="P21" s="69">
        <v>1</v>
      </c>
      <c r="Q21" s="70">
        <v>1</v>
      </c>
      <c r="R21" s="70">
        <v>3</v>
      </c>
      <c r="S21" s="259">
        <v>45413</v>
      </c>
      <c r="T21" s="71" t="b">
        <v>0</v>
      </c>
      <c r="U21" s="71" t="b">
        <v>0</v>
      </c>
      <c r="V21" s="71" t="b">
        <v>0</v>
      </c>
      <c r="W21" s="71" t="b">
        <v>1</v>
      </c>
      <c r="X21" s="71" t="b">
        <v>0</v>
      </c>
      <c r="Y21" s="178" t="s">
        <v>109</v>
      </c>
      <c r="Z21" s="73"/>
      <c r="AA21" s="74"/>
      <c r="AB21" s="74"/>
      <c r="AC21" s="74"/>
      <c r="AD21" s="75"/>
      <c r="AE21" s="76"/>
      <c r="AF21" s="24"/>
      <c r="AG21" s="77" t="s">
        <v>42</v>
      </c>
      <c r="AH21" s="77"/>
      <c r="AI21" s="1565" t="s">
        <v>56</v>
      </c>
      <c r="AJ21" s="1558"/>
      <c r="AK21" s="1565" t="s">
        <v>47</v>
      </c>
      <c r="AL21" s="1558"/>
    </row>
    <row r="22" spans="1:38" ht="19.5" customHeight="1" x14ac:dyDescent="0.2">
      <c r="A22" s="56">
        <v>10</v>
      </c>
      <c r="B22" s="57">
        <v>45459</v>
      </c>
      <c r="C22" s="70" t="s">
        <v>110</v>
      </c>
      <c r="D22" s="95"/>
      <c r="E22" s="60">
        <f t="shared" ref="E22:E24" si="13">M21+L21</f>
        <v>1.2895833333333333</v>
      </c>
      <c r="F22" s="61">
        <v>95</v>
      </c>
      <c r="G22" s="89">
        <v>24</v>
      </c>
      <c r="H22" s="63">
        <f t="shared" si="11"/>
        <v>0.16458333333333333</v>
      </c>
      <c r="I22" s="64">
        <v>6.9444444444444441E-3</v>
      </c>
      <c r="J22" s="176">
        <v>904</v>
      </c>
      <c r="K22" s="83">
        <v>904</v>
      </c>
      <c r="L22" s="60">
        <f t="shared" si="12"/>
        <v>1.461111111111111</v>
      </c>
      <c r="M22" s="90">
        <v>2.1527777777777778E-2</v>
      </c>
      <c r="N22" s="67">
        <v>2</v>
      </c>
      <c r="O22" s="68">
        <f>215*N22</f>
        <v>430</v>
      </c>
      <c r="P22" s="69">
        <v>1</v>
      </c>
      <c r="Q22" s="70">
        <v>3</v>
      </c>
      <c r="R22" s="70">
        <v>4</v>
      </c>
      <c r="S22" s="92">
        <v>3</v>
      </c>
      <c r="T22" s="71" t="b">
        <v>1</v>
      </c>
      <c r="U22" s="71" t="b">
        <v>1</v>
      </c>
      <c r="V22" s="71" t="b">
        <v>0</v>
      </c>
      <c r="W22" s="71" t="b">
        <v>0</v>
      </c>
      <c r="X22" s="71" t="b">
        <v>0</v>
      </c>
      <c r="Y22" s="178" t="s">
        <v>111</v>
      </c>
      <c r="Z22" s="260"/>
      <c r="AA22" s="95"/>
      <c r="AB22" s="95"/>
      <c r="AC22" s="95"/>
      <c r="AD22" s="95"/>
      <c r="AE22" s="96"/>
      <c r="AF22" s="97"/>
      <c r="AG22" s="93"/>
      <c r="AH22" s="93"/>
      <c r="AI22" s="1565"/>
      <c r="AJ22" s="1558"/>
      <c r="AK22" s="1565"/>
      <c r="AL22" s="1558"/>
    </row>
    <row r="23" spans="1:38" ht="29.25" customHeight="1" x14ac:dyDescent="0.2">
      <c r="A23" s="56">
        <v>11</v>
      </c>
      <c r="B23" s="57">
        <v>45459</v>
      </c>
      <c r="C23" s="91" t="s">
        <v>112</v>
      </c>
      <c r="D23" s="98"/>
      <c r="E23" s="60">
        <f t="shared" si="13"/>
        <v>1.4826388888888888</v>
      </c>
      <c r="F23" s="61">
        <v>83.9</v>
      </c>
      <c r="G23" s="62">
        <v>25</v>
      </c>
      <c r="H23" s="63">
        <f t="shared" si="11"/>
        <v>0.13958333333333334</v>
      </c>
      <c r="I23" s="64">
        <v>6.9444444444444441E-3</v>
      </c>
      <c r="J23" s="176">
        <v>533</v>
      </c>
      <c r="K23" s="83">
        <v>533</v>
      </c>
      <c r="L23" s="60">
        <f t="shared" si="12"/>
        <v>1.6291666666666667</v>
      </c>
      <c r="M23" s="90">
        <v>4.1666666666666664E-2</v>
      </c>
      <c r="N23" s="99">
        <v>2</v>
      </c>
      <c r="O23" s="68">
        <f t="shared" ref="O23:O24" si="14">N23*"215"</f>
        <v>430</v>
      </c>
      <c r="P23" s="100">
        <v>2</v>
      </c>
      <c r="Q23" s="101">
        <v>2</v>
      </c>
      <c r="R23" s="70">
        <v>2</v>
      </c>
      <c r="S23" s="92">
        <v>2</v>
      </c>
      <c r="T23" s="71" t="b">
        <v>0</v>
      </c>
      <c r="U23" s="71" t="b">
        <v>0</v>
      </c>
      <c r="V23" s="71" t="b">
        <v>0</v>
      </c>
      <c r="W23" s="71" t="b">
        <v>1</v>
      </c>
      <c r="X23" s="71" t="b">
        <v>1</v>
      </c>
      <c r="Y23" s="178" t="s">
        <v>135</v>
      </c>
      <c r="Z23" s="102"/>
      <c r="AA23" s="103"/>
      <c r="AB23" s="103"/>
      <c r="AC23" s="103"/>
      <c r="AD23" s="104"/>
      <c r="AE23" s="105"/>
      <c r="AF23" s="24"/>
      <c r="AG23" s="106" t="s">
        <v>42</v>
      </c>
      <c r="AH23" s="107"/>
      <c r="AI23" s="1571" t="s">
        <v>58</v>
      </c>
      <c r="AJ23" s="1558"/>
      <c r="AK23" s="1571" t="s">
        <v>47</v>
      </c>
      <c r="AL23" s="1558"/>
    </row>
    <row r="24" spans="1:38" ht="19.5" customHeight="1" x14ac:dyDescent="0.2">
      <c r="A24" s="56">
        <v>12</v>
      </c>
      <c r="B24" s="57">
        <v>45459</v>
      </c>
      <c r="C24" s="80" t="s">
        <v>114</v>
      </c>
      <c r="D24" s="59"/>
      <c r="E24" s="81">
        <f t="shared" si="13"/>
        <v>1.6708333333333334</v>
      </c>
      <c r="F24" s="61">
        <v>20.399999999999999</v>
      </c>
      <c r="G24" s="62">
        <v>20</v>
      </c>
      <c r="H24" s="63">
        <f t="shared" si="11"/>
        <v>4.2361111111111113E-2</v>
      </c>
      <c r="I24" s="64">
        <v>0</v>
      </c>
      <c r="J24" s="176">
        <v>172</v>
      </c>
      <c r="K24" s="83">
        <v>108</v>
      </c>
      <c r="L24" s="60">
        <f t="shared" si="12"/>
        <v>1.7131944444444445</v>
      </c>
      <c r="M24" s="66"/>
      <c r="N24" s="84">
        <v>5</v>
      </c>
      <c r="O24" s="68">
        <f t="shared" si="14"/>
        <v>1075</v>
      </c>
      <c r="P24" s="86">
        <v>1</v>
      </c>
      <c r="Q24" s="70">
        <v>1</v>
      </c>
      <c r="R24" s="70">
        <v>1</v>
      </c>
      <c r="S24" s="92">
        <v>1</v>
      </c>
      <c r="T24" s="71" t="b">
        <v>1</v>
      </c>
      <c r="U24" s="71" t="b">
        <v>1</v>
      </c>
      <c r="V24" s="71" t="b">
        <v>1</v>
      </c>
      <c r="W24" s="71" t="b">
        <v>1</v>
      </c>
      <c r="X24" s="71" t="b">
        <v>1</v>
      </c>
      <c r="Y24" s="72" t="s">
        <v>41</v>
      </c>
      <c r="Z24" s="73"/>
      <c r="AA24" s="74"/>
      <c r="AB24" s="75"/>
      <c r="AC24" s="75"/>
      <c r="AD24" s="75"/>
      <c r="AE24" s="76"/>
      <c r="AF24" s="24"/>
      <c r="AG24" s="78"/>
      <c r="AH24" s="77"/>
      <c r="AI24" s="1565"/>
      <c r="AJ24" s="1558"/>
      <c r="AK24" s="1565"/>
      <c r="AL24" s="1558"/>
    </row>
    <row r="25" spans="1:38" ht="19.5" customHeight="1" x14ac:dyDescent="0.2">
      <c r="A25" s="109"/>
      <c r="B25" s="109"/>
      <c r="C25" s="109"/>
      <c r="D25" s="110"/>
      <c r="E25" s="111" t="s">
        <v>25</v>
      </c>
      <c r="F25" s="112">
        <f>SUM(F6:F24)-(F9+F12+F14)</f>
        <v>998.60000000000036</v>
      </c>
      <c r="G25" s="113">
        <f>AVERAGE(G6:G17,G22:G23)</f>
        <v>23.363636363636363</v>
      </c>
      <c r="H25" s="114">
        <f>AVERAGE(H6:H23)</f>
        <v>0.1358940972222222</v>
      </c>
      <c r="I25" s="115"/>
      <c r="J25" s="190">
        <f t="shared" ref="J25:K25" si="15">AVERAGE(J6:J24)</f>
        <v>706</v>
      </c>
      <c r="K25" s="190">
        <f t="shared" si="15"/>
        <v>697.41666666666663</v>
      </c>
      <c r="L25" s="116"/>
      <c r="M25" s="117"/>
      <c r="N25" s="118"/>
      <c r="O25" s="118"/>
      <c r="P25" s="119"/>
      <c r="Q25" s="119"/>
      <c r="R25" s="119"/>
      <c r="S25" s="118"/>
      <c r="T25" s="191">
        <v>6</v>
      </c>
      <c r="U25" s="191">
        <v>6</v>
      </c>
      <c r="V25" s="191">
        <v>5</v>
      </c>
      <c r="W25" s="191">
        <v>6</v>
      </c>
      <c r="X25" s="191">
        <v>5</v>
      </c>
      <c r="Y25" s="120"/>
      <c r="Z25" s="118"/>
      <c r="AA25" s="102"/>
      <c r="AB25" s="104"/>
      <c r="AC25" s="104"/>
      <c r="AD25" s="104"/>
      <c r="AE25" s="104"/>
      <c r="AF25" s="109"/>
      <c r="AG25" s="121"/>
      <c r="AH25" s="121"/>
      <c r="AI25" s="121"/>
      <c r="AJ25" s="121"/>
      <c r="AK25" s="121"/>
      <c r="AL25" s="121"/>
    </row>
    <row r="26" spans="1:38" ht="15.75" customHeight="1" x14ac:dyDescent="0.2">
      <c r="A26" s="122"/>
      <c r="B26" s="122"/>
      <c r="C26" s="122"/>
      <c r="D26" s="110"/>
      <c r="E26" s="123"/>
      <c r="F26" s="124"/>
      <c r="G26" s="125"/>
      <c r="H26" s="126"/>
      <c r="I26" s="127"/>
      <c r="J26" s="109"/>
      <c r="K26" s="109"/>
      <c r="L26" s="123"/>
      <c r="M26" s="126"/>
      <c r="N26" s="127"/>
      <c r="O26" s="127"/>
      <c r="P26" s="192" t="s">
        <v>26</v>
      </c>
      <c r="Q26" s="193" t="s">
        <v>61</v>
      </c>
      <c r="R26" s="138" t="s">
        <v>61</v>
      </c>
      <c r="S26" s="127"/>
      <c r="T26" s="127"/>
      <c r="U26" s="127"/>
      <c r="V26" s="127"/>
      <c r="W26" s="127"/>
      <c r="X26" s="127"/>
      <c r="Y26" s="130"/>
      <c r="Z26" s="131"/>
      <c r="AA26" s="1570" t="s">
        <v>59</v>
      </c>
      <c r="AB26" s="1558"/>
      <c r="AC26" s="104"/>
      <c r="AD26" s="104"/>
      <c r="AE26" s="104"/>
      <c r="AF26" s="109"/>
      <c r="AG26" s="121"/>
      <c r="AH26" s="121"/>
      <c r="AI26" s="121"/>
      <c r="AJ26" s="121"/>
      <c r="AK26" s="121"/>
      <c r="AL26" s="121"/>
    </row>
    <row r="27" spans="1:38" ht="15" customHeight="1" x14ac:dyDescent="0.2">
      <c r="A27" s="122"/>
      <c r="B27" s="122"/>
      <c r="C27" s="133" t="s">
        <v>60</v>
      </c>
      <c r="D27" s="103"/>
      <c r="E27" s="134"/>
      <c r="F27" s="135"/>
      <c r="G27" s="125"/>
      <c r="H27" s="115"/>
      <c r="I27" s="127"/>
      <c r="J27" s="128"/>
      <c r="K27" s="128"/>
      <c r="L27" s="136"/>
      <c r="M27" s="137"/>
      <c r="N27" s="127"/>
      <c r="O27" s="127"/>
      <c r="P27" s="194"/>
      <c r="Q27" s="194"/>
      <c r="R27" s="94" t="s">
        <v>63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/>
      <c r="AD27" s="133"/>
      <c r="AE27" s="133"/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22"/>
      <c r="C28" s="141" t="s">
        <v>62</v>
      </c>
      <c r="D28" s="103"/>
      <c r="E28" s="123"/>
      <c r="F28" s="124"/>
      <c r="G28" s="142"/>
      <c r="H28" s="115"/>
      <c r="I28" s="127"/>
      <c r="J28" s="109"/>
      <c r="K28" s="109"/>
      <c r="L28" s="123"/>
      <c r="M28" s="129"/>
      <c r="N28" s="127"/>
      <c r="O28" s="127"/>
      <c r="P28" s="194"/>
      <c r="Q28" s="194"/>
      <c r="R28" s="94" t="s">
        <v>66</v>
      </c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 t="s">
        <v>64</v>
      </c>
      <c r="AD28" s="109">
        <v>5</v>
      </c>
      <c r="AE28" s="94" t="s">
        <v>65</v>
      </c>
      <c r="AF28" s="109"/>
      <c r="AG28" s="121"/>
      <c r="AH28" s="121"/>
      <c r="AI28" s="121"/>
      <c r="AJ28" s="121"/>
      <c r="AK28" s="121"/>
      <c r="AL28" s="121"/>
    </row>
    <row r="29" spans="1:38" ht="15.75" customHeight="1" x14ac:dyDescent="0.2">
      <c r="A29" s="140"/>
      <c r="B29" s="143"/>
      <c r="C29" s="143"/>
      <c r="D29" s="103"/>
      <c r="E29" s="144"/>
      <c r="F29" s="145"/>
      <c r="G29" s="146"/>
      <c r="H29" s="128"/>
      <c r="I29" s="128"/>
      <c r="J29" s="147"/>
      <c r="K29" s="147"/>
      <c r="L29" s="148"/>
      <c r="M29" s="128"/>
      <c r="N29" s="127"/>
      <c r="O29" s="127"/>
      <c r="P29" s="195" t="s">
        <v>70</v>
      </c>
      <c r="Q29" s="196" t="s">
        <v>71</v>
      </c>
      <c r="R29" s="94" t="s">
        <v>71</v>
      </c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 t="s">
        <v>67</v>
      </c>
      <c r="AD29" s="109">
        <v>3</v>
      </c>
      <c r="AE29" s="94" t="s">
        <v>68</v>
      </c>
      <c r="AF29" s="109"/>
      <c r="AG29" s="121"/>
      <c r="AH29" s="121"/>
      <c r="AI29" s="121"/>
      <c r="AJ29" s="121"/>
      <c r="AK29" s="121"/>
      <c r="AL29" s="121"/>
    </row>
    <row r="30" spans="1:38" ht="15" customHeight="1" x14ac:dyDescent="0.2">
      <c r="A30" s="140"/>
      <c r="B30" s="143"/>
      <c r="C30" s="149" t="s">
        <v>69</v>
      </c>
      <c r="D30" s="150"/>
      <c r="E30" s="148"/>
      <c r="F30" s="145"/>
      <c r="G30" s="151"/>
      <c r="H30" s="152"/>
      <c r="I30" s="152"/>
      <c r="J30" s="153"/>
      <c r="K30" s="153"/>
      <c r="L30" s="148"/>
      <c r="M30" s="154"/>
      <c r="N30" s="127"/>
      <c r="O30" s="127"/>
      <c r="P30" s="195" t="s">
        <v>75</v>
      </c>
      <c r="Q30" s="196" t="s">
        <v>136</v>
      </c>
      <c r="R30" s="94" t="s">
        <v>137</v>
      </c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 t="s">
        <v>72</v>
      </c>
      <c r="AD30" s="109">
        <v>3</v>
      </c>
      <c r="AE30" s="94" t="s">
        <v>73</v>
      </c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55"/>
      <c r="C31" s="109" t="s">
        <v>74</v>
      </c>
      <c r="D31" s="150"/>
      <c r="E31" s="148"/>
      <c r="F31" s="156"/>
      <c r="G31" s="151"/>
      <c r="H31" s="152"/>
      <c r="I31" s="152"/>
      <c r="J31" s="153"/>
      <c r="K31" s="153"/>
      <c r="L31" s="148"/>
      <c r="M31" s="154"/>
      <c r="N31" s="127"/>
      <c r="O31" s="127"/>
      <c r="P31" s="93"/>
      <c r="Q31" s="93"/>
      <c r="R31" s="94"/>
      <c r="S31" s="133"/>
      <c r="T31" s="133"/>
      <c r="U31" s="133"/>
      <c r="V31" s="133"/>
      <c r="W31" s="133"/>
      <c r="X31" s="133"/>
      <c r="Y31" s="139"/>
      <c r="Z31" s="133"/>
      <c r="AA31" s="133"/>
      <c r="AB31" s="133"/>
      <c r="AC31" s="133" t="s">
        <v>76</v>
      </c>
      <c r="AD31" s="109">
        <v>1</v>
      </c>
      <c r="AE31" s="94" t="s">
        <v>77</v>
      </c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43"/>
      <c r="C32" s="149" t="s">
        <v>78</v>
      </c>
      <c r="D32" s="157"/>
      <c r="E32" s="116"/>
      <c r="F32" s="158"/>
      <c r="G32" s="159"/>
      <c r="H32" s="160"/>
      <c r="I32" s="161"/>
      <c r="J32" s="162"/>
      <c r="K32" s="162"/>
      <c r="L32" s="116"/>
      <c r="M32" s="126"/>
      <c r="N32" s="163"/>
      <c r="O32" s="163"/>
      <c r="P32" s="195" t="s">
        <v>79</v>
      </c>
      <c r="Q32" s="93"/>
      <c r="R32" s="133"/>
      <c r="S32" s="133"/>
      <c r="T32" s="133"/>
      <c r="U32" s="133"/>
      <c r="V32" s="133"/>
      <c r="W32" s="133"/>
      <c r="X32" s="133"/>
      <c r="Y32" s="139"/>
      <c r="Z32" s="133"/>
      <c r="AA32" s="133"/>
      <c r="AB32" s="133"/>
      <c r="AC32" s="133"/>
      <c r="AD32" s="133"/>
      <c r="AE32" s="133"/>
      <c r="AF32" s="109"/>
      <c r="AG32" s="121"/>
      <c r="AH32" s="121"/>
      <c r="AI32" s="121"/>
      <c r="AJ32" s="121"/>
      <c r="AK32" s="121"/>
      <c r="AL32" s="121"/>
    </row>
    <row r="33" spans="1:38" ht="15" customHeight="1" x14ac:dyDescent="0.2">
      <c r="A33" s="140"/>
      <c r="B33" s="143"/>
      <c r="C33" s="143"/>
      <c r="D33" s="157"/>
      <c r="E33" s="116"/>
      <c r="F33" s="158"/>
      <c r="G33" s="159"/>
      <c r="H33" s="160"/>
      <c r="I33" s="161"/>
      <c r="J33" s="162"/>
      <c r="K33" s="162"/>
      <c r="L33" s="116"/>
      <c r="M33" s="164"/>
      <c r="N33" s="163"/>
      <c r="O33" s="163"/>
      <c r="P33" s="109" t="s">
        <v>79</v>
      </c>
      <c r="Q33" s="133"/>
      <c r="R33" s="133"/>
      <c r="S33" s="133"/>
      <c r="T33" s="133"/>
      <c r="U33" s="133"/>
      <c r="V33" s="133"/>
      <c r="W33" s="133"/>
      <c r="X33" s="133"/>
      <c r="Y33" s="139"/>
      <c r="Z33" s="133"/>
      <c r="AA33" s="133"/>
      <c r="AB33" s="133"/>
      <c r="AC33" s="133"/>
      <c r="AD33" s="133"/>
      <c r="AE33" s="133"/>
      <c r="AF33" s="109"/>
      <c r="AG33" s="121"/>
      <c r="AH33" s="121"/>
      <c r="AI33" s="121"/>
      <c r="AJ33" s="121"/>
      <c r="AK33" s="121"/>
      <c r="AL33" s="121"/>
    </row>
    <row r="34" spans="1:38" ht="15.75" customHeight="1" x14ac:dyDescent="0.2">
      <c r="A34" s="140"/>
      <c r="B34" s="122"/>
      <c r="C34" s="149"/>
      <c r="D34" s="102"/>
      <c r="E34" s="165"/>
      <c r="F34" s="166"/>
      <c r="G34" s="167"/>
      <c r="H34" s="147"/>
      <c r="I34" s="147"/>
      <c r="J34" s="147"/>
      <c r="K34" s="147"/>
      <c r="L34" s="165"/>
      <c r="M34" s="168"/>
      <c r="N34" s="147"/>
      <c r="O34" s="147"/>
      <c r="P34" s="133"/>
      <c r="Q34" s="133"/>
      <c r="R34" s="133"/>
      <c r="S34" s="197"/>
      <c r="T34" s="198">
        <f>SUM(F6+F11+F17+F19+F22+F24)</f>
        <v>486.79999999999995</v>
      </c>
      <c r="U34" s="198">
        <f>SUM(F6+F8+F17,F18,F23,F24)</f>
        <v>458.69999999999993</v>
      </c>
      <c r="V34" s="198">
        <f>SUM(F6,F17,F18,F23,F24)</f>
        <v>351.9</v>
      </c>
      <c r="W34" s="198">
        <f>F6+F7+F17+F21+F23+F24</f>
        <v>411.6</v>
      </c>
      <c r="X34" s="198">
        <f>F6+F7+F16+F17+F24</f>
        <v>328.7</v>
      </c>
      <c r="Y34" s="139"/>
      <c r="Z34" s="133"/>
      <c r="AA34" s="133"/>
      <c r="AB34" s="133"/>
      <c r="AC34" s="133"/>
      <c r="AD34" s="133"/>
      <c r="AE34" s="133"/>
      <c r="AF34" s="109"/>
      <c r="AG34" s="121"/>
      <c r="AH34" s="121"/>
      <c r="AI34" s="121"/>
      <c r="AJ34" s="121"/>
      <c r="AK34" s="121"/>
      <c r="AL34" s="121"/>
    </row>
    <row r="35" spans="1:38" ht="15.75" customHeight="1" x14ac:dyDescent="0.2">
      <c r="A35" s="140"/>
      <c r="B35" s="122"/>
      <c r="C35" s="109"/>
      <c r="D35" s="102"/>
      <c r="E35" s="165"/>
      <c r="F35" s="156"/>
      <c r="G35" s="167"/>
      <c r="H35" s="147"/>
      <c r="I35" s="147"/>
      <c r="J35" s="147"/>
      <c r="K35" s="147"/>
      <c r="L35" s="165"/>
      <c r="M35" s="168"/>
      <c r="N35" s="147"/>
      <c r="O35" s="147"/>
      <c r="P35" s="109"/>
      <c r="Q35" s="109"/>
      <c r="R35" s="109"/>
      <c r="S35" s="109"/>
      <c r="T35" s="198">
        <f>AVERAGE(T34:X34)</f>
        <v>407.54</v>
      </c>
      <c r="U35" s="199"/>
      <c r="V35" s="199"/>
      <c r="W35" s="199"/>
      <c r="X35" s="199"/>
      <c r="Y35" s="169"/>
      <c r="Z35" s="131"/>
      <c r="AA35" s="102"/>
      <c r="AB35" s="104"/>
      <c r="AC35" s="104"/>
      <c r="AD35" s="104"/>
      <c r="AE35" s="104"/>
      <c r="AF35" s="109"/>
      <c r="AG35" s="121"/>
      <c r="AH35" s="121"/>
      <c r="AI35" s="121"/>
      <c r="AJ35" s="121"/>
      <c r="AK35" s="121"/>
      <c r="AL35" s="121"/>
    </row>
    <row r="36" spans="1:38" ht="15.75" customHeight="1" x14ac:dyDescent="0.2">
      <c r="A36" s="140"/>
      <c r="B36" s="109"/>
      <c r="C36" s="149"/>
      <c r="D36" s="102"/>
      <c r="E36" s="165"/>
      <c r="F36" s="156"/>
      <c r="G36" s="167"/>
      <c r="H36" s="147"/>
      <c r="I36" s="147"/>
      <c r="J36" s="147"/>
      <c r="K36" s="147"/>
      <c r="L36" s="165"/>
      <c r="M36" s="168"/>
      <c r="N36" s="147"/>
      <c r="O36" s="147"/>
      <c r="P36" s="109"/>
      <c r="Q36" s="109"/>
      <c r="R36" s="109"/>
      <c r="S36" s="109"/>
      <c r="T36" s="199"/>
      <c r="U36" s="199"/>
      <c r="V36" s="199"/>
      <c r="W36" s="199"/>
      <c r="X36" s="199"/>
      <c r="Y36" s="130"/>
      <c r="Z36" s="131"/>
      <c r="AA36" s="102"/>
      <c r="AB36" s="104"/>
      <c r="AC36" s="104"/>
      <c r="AD36" s="104"/>
      <c r="AE36" s="104"/>
      <c r="AF36" s="109"/>
      <c r="AG36" s="121"/>
      <c r="AH36" s="121"/>
      <c r="AI36" s="121"/>
      <c r="AJ36" s="121"/>
      <c r="AK36" s="121"/>
      <c r="AL36" s="121"/>
    </row>
    <row r="37" spans="1:38" ht="15.75" customHeight="1" x14ac:dyDescent="0.2">
      <c r="E37" s="200" t="s">
        <v>118</v>
      </c>
      <c r="T37" s="198">
        <f>SUM(F6+F11+F17+F19+F22+F24)</f>
        <v>486.79999999999995</v>
      </c>
      <c r="U37" s="198">
        <f>SUM(F6+F8+F17,F18,F23,F24)</f>
        <v>458.69999999999993</v>
      </c>
      <c r="V37" s="198">
        <f>SUM(F6,F8,F17,F18,F23,F24)</f>
        <v>458.69999999999993</v>
      </c>
      <c r="W37" s="198">
        <f>F6+F7+F17+F21+F23+F24</f>
        <v>411.6</v>
      </c>
      <c r="X37" s="198">
        <f>F6+F7+F16+F17+F23+F24</f>
        <v>412.6</v>
      </c>
    </row>
    <row r="38" spans="1:38" ht="15.75" customHeight="1" x14ac:dyDescent="0.2">
      <c r="T38" s="201">
        <f>AVERAGE(T34:T37)</f>
        <v>460.37999999999994</v>
      </c>
      <c r="U38" s="202"/>
      <c r="V38" s="202"/>
      <c r="W38" s="202"/>
      <c r="X38" s="202"/>
      <c r="Y38" s="130"/>
    </row>
    <row r="39" spans="1:38" ht="15.75" customHeight="1" x14ac:dyDescent="0.2"/>
    <row r="40" spans="1:38" ht="15.75" customHeight="1" x14ac:dyDescent="0.2">
      <c r="Y40" s="130"/>
    </row>
    <row r="41" spans="1:38" ht="15.75" customHeight="1" x14ac:dyDescent="0.2">
      <c r="Y41" s="40"/>
    </row>
    <row r="42" spans="1:38" ht="15.75" customHeight="1" x14ac:dyDescent="0.2"/>
    <row r="43" spans="1:38" ht="15.75" customHeight="1" x14ac:dyDescent="0.2"/>
    <row r="44" spans="1:38" ht="15.75" customHeight="1" x14ac:dyDescent="0.2"/>
    <row r="45" spans="1:38" ht="15.75" customHeight="1" x14ac:dyDescent="0.2">
      <c r="Y45" s="40"/>
    </row>
    <row r="46" spans="1:38" ht="15.75" customHeight="1" x14ac:dyDescent="0.2"/>
    <row r="47" spans="1:38" ht="15.75" customHeight="1" x14ac:dyDescent="0.2">
      <c r="Y47" s="130"/>
    </row>
    <row r="48" spans="1:38" ht="15.75" customHeight="1" x14ac:dyDescent="0.2">
      <c r="Y48" s="204"/>
    </row>
    <row r="49" spans="25:25" ht="15.75" customHeight="1" x14ac:dyDescent="0.2">
      <c r="Y49" s="130"/>
    </row>
    <row r="50" spans="25:25" ht="15.75" customHeight="1" x14ac:dyDescent="0.2">
      <c r="Y50" s="130"/>
    </row>
    <row r="51" spans="25:25" ht="15.75" customHeight="1" x14ac:dyDescent="0.2"/>
    <row r="52" spans="25:25" ht="15.75" customHeight="1" x14ac:dyDescent="0.2"/>
    <row r="53" spans="25:25" ht="15.75" customHeight="1" x14ac:dyDescent="0.2"/>
    <row r="54" spans="25:25" ht="15.75" customHeight="1" x14ac:dyDescent="0.2"/>
    <row r="55" spans="25:25" ht="15.75" customHeight="1" x14ac:dyDescent="0.2"/>
    <row r="56" spans="25:25" ht="15.75" customHeight="1" x14ac:dyDescent="0.2"/>
    <row r="57" spans="25:25" ht="15.75" customHeight="1" x14ac:dyDescent="0.2"/>
    <row r="58" spans="25:25" ht="15.75" customHeight="1" x14ac:dyDescent="0.2"/>
    <row r="59" spans="25:25" ht="15.75" customHeight="1" x14ac:dyDescent="0.2"/>
    <row r="60" spans="25:25" ht="15.75" customHeight="1" x14ac:dyDescent="0.2"/>
    <row r="61" spans="25:25" ht="15.75" customHeight="1" x14ac:dyDescent="0.2"/>
    <row r="62" spans="25:25" ht="15.75" customHeight="1" x14ac:dyDescent="0.2"/>
    <row r="63" spans="25:25" ht="15.75" customHeight="1" x14ac:dyDescent="0.2"/>
    <row r="64" spans="25:2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36">
    <mergeCell ref="AK22:AL22"/>
    <mergeCell ref="AK23:AL23"/>
    <mergeCell ref="AK24:AL24"/>
    <mergeCell ref="AI17:AJ17"/>
    <mergeCell ref="AK17:AL17"/>
    <mergeCell ref="AI19:AJ19"/>
    <mergeCell ref="AK19:AL19"/>
    <mergeCell ref="AI20:AJ20"/>
    <mergeCell ref="AK20:AL20"/>
    <mergeCell ref="AK21:AL21"/>
    <mergeCell ref="AI21:AJ21"/>
    <mergeCell ref="AI22:AJ22"/>
    <mergeCell ref="AI23:AJ23"/>
    <mergeCell ref="AI24:AJ24"/>
    <mergeCell ref="AA26:AB26"/>
    <mergeCell ref="P12:S12"/>
    <mergeCell ref="P13:S13"/>
    <mergeCell ref="P14:S14"/>
    <mergeCell ref="AI15:AJ15"/>
    <mergeCell ref="AK15:AL15"/>
    <mergeCell ref="AI6:AJ6"/>
    <mergeCell ref="AK6:AL6"/>
    <mergeCell ref="P9:S9"/>
    <mergeCell ref="P10:S10"/>
    <mergeCell ref="AI11:AJ11"/>
    <mergeCell ref="AK11:AL11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200-000000000000}"/>
    <hyperlink ref="AG6" r:id="rId2" xr:uid="{00000000-0004-0000-0200-000001000000}"/>
    <hyperlink ref="Y7" r:id="rId3" xr:uid="{00000000-0004-0000-0200-000002000000}"/>
    <hyperlink ref="Y8" r:id="rId4" xr:uid="{00000000-0004-0000-0200-000003000000}"/>
    <hyperlink ref="Y11" r:id="rId5" xr:uid="{00000000-0004-0000-0200-000004000000}"/>
    <hyperlink ref="AG11" r:id="rId6" xr:uid="{00000000-0004-0000-0200-000005000000}"/>
    <hyperlink ref="Y16" r:id="rId7" xr:uid="{00000000-0004-0000-0200-000006000000}"/>
    <hyperlink ref="C17" r:id="rId8" location="gid=1228929121" xr:uid="{00000000-0004-0000-0200-000007000000}"/>
    <hyperlink ref="Y17" r:id="rId9" xr:uid="{00000000-0004-0000-0200-000008000000}"/>
    <hyperlink ref="AG17" r:id="rId10" xr:uid="{00000000-0004-0000-0200-000009000000}"/>
    <hyperlink ref="Y18" r:id="rId11" xr:uid="{00000000-0004-0000-0200-00000A000000}"/>
    <hyperlink ref="Y19" r:id="rId12" xr:uid="{00000000-0004-0000-0200-00000B000000}"/>
    <hyperlink ref="AG19" r:id="rId13" xr:uid="{00000000-0004-0000-0200-00000C000000}"/>
    <hyperlink ref="Y21" r:id="rId14" xr:uid="{00000000-0004-0000-0200-00000D000000}"/>
    <hyperlink ref="AG21" r:id="rId15" xr:uid="{00000000-0004-0000-0200-00000E000000}"/>
    <hyperlink ref="Y22" r:id="rId16" xr:uid="{00000000-0004-0000-0200-00000F000000}"/>
    <hyperlink ref="Y23" r:id="rId17" xr:uid="{00000000-0004-0000-0200-000010000000}"/>
    <hyperlink ref="AG23" r:id="rId18" xr:uid="{00000000-0004-0000-0200-000011000000}"/>
    <hyperlink ref="Y24" r:id="rId19" xr:uid="{00000000-0004-0000-0200-000012000000}"/>
  </hyperlinks>
  <pageMargins left="0.25" right="0.25" top="0.75" bottom="0.75" header="0" footer="0"/>
  <pageSetup fitToHeight="0" orientation="landscape"/>
  <drawing r:id="rId2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1C232"/>
    <pageSetUpPr fitToPage="1"/>
  </sheetPr>
  <dimension ref="A1:W1000"/>
  <sheetViews>
    <sheetView topLeftCell="B1" workbookViewId="0"/>
  </sheetViews>
  <sheetFormatPr baseColWidth="10" defaultColWidth="14.5" defaultRowHeight="15" customHeight="1" x14ac:dyDescent="0.2"/>
  <cols>
    <col min="1" max="1" width="12" hidden="1" customWidth="1"/>
    <col min="2" max="2" width="7.33203125" customWidth="1"/>
    <col min="3" max="3" width="29.33203125" customWidth="1"/>
    <col min="4" max="4" width="1.83203125" customWidth="1"/>
    <col min="5" max="6" width="10.83203125" customWidth="1"/>
    <col min="7" max="7" width="1.83203125" customWidth="1"/>
    <col min="8" max="8" width="10.6640625" customWidth="1"/>
    <col min="9" max="9" width="10.5" customWidth="1"/>
    <col min="10" max="10" width="10" customWidth="1"/>
    <col min="11" max="11" width="1.83203125" customWidth="1"/>
    <col min="12" max="12" width="9.5" customWidth="1"/>
    <col min="13" max="13" width="1.83203125" customWidth="1"/>
    <col min="14" max="14" width="9.5" customWidth="1"/>
    <col min="15" max="15" width="11.33203125" customWidth="1"/>
    <col min="16" max="16" width="1.83203125" customWidth="1"/>
    <col min="17" max="17" width="35.6640625" customWidth="1"/>
    <col min="18" max="18" width="10.83203125" customWidth="1"/>
    <col min="19" max="23" width="10.6640625" customWidth="1"/>
  </cols>
  <sheetData>
    <row r="1" spans="1:23" ht="37.5" customHeight="1" x14ac:dyDescent="0.2">
      <c r="A1" s="901"/>
      <c r="B1" s="1862" t="s">
        <v>570</v>
      </c>
      <c r="C1" s="1863"/>
      <c r="D1" s="1863"/>
      <c r="E1" s="1863"/>
      <c r="F1" s="1863"/>
      <c r="G1" s="1863"/>
      <c r="H1" s="1863"/>
      <c r="I1" s="1863"/>
      <c r="J1" s="1863"/>
      <c r="K1" s="1863"/>
      <c r="L1" s="1863"/>
      <c r="M1" s="1863"/>
      <c r="N1" s="1863"/>
      <c r="O1" s="1863"/>
      <c r="P1" s="1864"/>
      <c r="Q1" s="902"/>
      <c r="R1" s="384"/>
      <c r="S1" s="384"/>
      <c r="T1" s="384"/>
      <c r="U1" s="384"/>
      <c r="V1" s="384"/>
      <c r="W1" s="384"/>
    </row>
    <row r="2" spans="1:23" ht="20.25" customHeight="1" x14ac:dyDescent="0.2">
      <c r="A2" s="901"/>
      <c r="B2" s="903" t="s">
        <v>571</v>
      </c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2"/>
      <c r="R2" s="384"/>
      <c r="S2" s="384"/>
      <c r="T2" s="384"/>
      <c r="U2" s="384"/>
      <c r="V2" s="384"/>
      <c r="W2" s="384"/>
    </row>
    <row r="3" spans="1:23" ht="18" customHeight="1" x14ac:dyDescent="0.2">
      <c r="A3" s="905"/>
      <c r="B3" s="1865" t="s">
        <v>211</v>
      </c>
      <c r="C3" s="1861" t="s">
        <v>212</v>
      </c>
      <c r="D3" s="1867"/>
      <c r="E3" s="1861" t="s">
        <v>274</v>
      </c>
      <c r="F3" s="1861" t="s">
        <v>215</v>
      </c>
      <c r="G3" s="1867"/>
      <c r="H3" s="1861" t="s">
        <v>572</v>
      </c>
      <c r="I3" s="1868" t="s">
        <v>298</v>
      </c>
      <c r="J3" s="1861" t="s">
        <v>573</v>
      </c>
      <c r="K3" s="1859"/>
      <c r="L3" s="1861" t="s">
        <v>217</v>
      </c>
      <c r="M3" s="1859"/>
      <c r="N3" s="1861" t="s">
        <v>574</v>
      </c>
      <c r="O3" s="1861" t="s">
        <v>575</v>
      </c>
      <c r="P3" s="1859"/>
      <c r="Q3" s="906" t="s">
        <v>576</v>
      </c>
      <c r="R3" s="384"/>
      <c r="S3" s="384"/>
      <c r="T3" s="384"/>
      <c r="U3" s="384"/>
      <c r="V3" s="384"/>
      <c r="W3" s="384"/>
    </row>
    <row r="4" spans="1:23" ht="18" customHeight="1" x14ac:dyDescent="0.2">
      <c r="A4" s="905"/>
      <c r="B4" s="1866"/>
      <c r="C4" s="1616"/>
      <c r="D4" s="1860"/>
      <c r="E4" s="1616"/>
      <c r="F4" s="1616"/>
      <c r="G4" s="1860"/>
      <c r="H4" s="1616"/>
      <c r="I4" s="1616"/>
      <c r="J4" s="1616"/>
      <c r="K4" s="1860"/>
      <c r="L4" s="1616"/>
      <c r="M4" s="1860"/>
      <c r="N4" s="1616"/>
      <c r="O4" s="1616"/>
      <c r="P4" s="1860"/>
      <c r="Q4" s="907"/>
      <c r="R4" s="384"/>
      <c r="S4" s="384"/>
      <c r="T4" s="384"/>
      <c r="U4" s="384"/>
      <c r="V4" s="384"/>
      <c r="W4" s="384"/>
    </row>
    <row r="5" spans="1:23" ht="13.5" customHeight="1" x14ac:dyDescent="0.2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99"/>
      <c r="R5" s="384"/>
      <c r="S5" s="384"/>
      <c r="T5" s="384"/>
      <c r="U5" s="384"/>
      <c r="V5" s="384"/>
      <c r="W5" s="384"/>
    </row>
    <row r="6" spans="1:23" ht="13.5" customHeight="1" x14ac:dyDescent="0.2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99"/>
      <c r="R6" s="384"/>
      <c r="S6" s="384"/>
      <c r="T6" s="384"/>
      <c r="U6" s="384"/>
      <c r="V6" s="384"/>
      <c r="W6" s="384"/>
    </row>
    <row r="7" spans="1:23" ht="13.5" customHeight="1" x14ac:dyDescent="0.2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99"/>
      <c r="R7" s="384"/>
      <c r="S7" s="384"/>
      <c r="T7" s="384"/>
      <c r="U7" s="384"/>
      <c r="V7" s="384"/>
      <c r="W7" s="384"/>
    </row>
    <row r="8" spans="1:23" ht="13.5" customHeight="1" x14ac:dyDescent="0.2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99"/>
      <c r="R8" s="384"/>
      <c r="S8" s="384"/>
      <c r="T8" s="384"/>
      <c r="U8" s="384"/>
      <c r="V8" s="384"/>
      <c r="W8" s="384"/>
    </row>
    <row r="9" spans="1:23" ht="13.5" customHeight="1" x14ac:dyDescent="0.2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99"/>
      <c r="R9" s="384"/>
      <c r="S9" s="384"/>
      <c r="T9" s="384"/>
      <c r="U9" s="384"/>
      <c r="V9" s="384"/>
      <c r="W9" s="384"/>
    </row>
    <row r="10" spans="1:23" ht="13.5" customHeight="1" x14ac:dyDescent="0.2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99"/>
      <c r="R10" s="384"/>
      <c r="S10" s="384"/>
      <c r="T10" s="384"/>
      <c r="U10" s="384"/>
      <c r="V10" s="384"/>
      <c r="W10" s="384"/>
    </row>
    <row r="11" spans="1:23" ht="13.5" customHeight="1" x14ac:dyDescent="0.2">
      <c r="A11" s="384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99"/>
      <c r="R11" s="384"/>
      <c r="S11" s="384"/>
      <c r="T11" s="384"/>
      <c r="U11" s="384"/>
      <c r="V11" s="384"/>
      <c r="W11" s="384"/>
    </row>
    <row r="12" spans="1:23" ht="13.5" customHeight="1" x14ac:dyDescent="0.2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99"/>
      <c r="R12" s="384"/>
      <c r="S12" s="384"/>
      <c r="T12" s="384"/>
      <c r="U12" s="384"/>
      <c r="V12" s="384"/>
      <c r="W12" s="384"/>
    </row>
    <row r="13" spans="1:23" ht="13.5" customHeight="1" x14ac:dyDescent="0.2">
      <c r="A13" s="384"/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99"/>
      <c r="R13" s="384"/>
      <c r="S13" s="384"/>
      <c r="T13" s="384"/>
      <c r="U13" s="384"/>
      <c r="V13" s="384"/>
      <c r="W13" s="384"/>
    </row>
    <row r="14" spans="1:23" ht="13.5" customHeight="1" x14ac:dyDescent="0.2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99"/>
      <c r="R14" s="384"/>
      <c r="S14" s="384"/>
      <c r="T14" s="384"/>
      <c r="U14" s="384"/>
      <c r="V14" s="384"/>
      <c r="W14" s="384"/>
    </row>
    <row r="15" spans="1:23" ht="13.5" customHeight="1" x14ac:dyDescent="0.2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99"/>
      <c r="R15" s="384"/>
      <c r="S15" s="384"/>
      <c r="T15" s="384"/>
      <c r="U15" s="384"/>
      <c r="V15" s="384"/>
      <c r="W15" s="384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M3:M4"/>
    <mergeCell ref="N3:N4"/>
    <mergeCell ref="O3:O4"/>
    <mergeCell ref="B1:P1"/>
    <mergeCell ref="B3:B4"/>
    <mergeCell ref="C3:C4"/>
    <mergeCell ref="D3:D4"/>
    <mergeCell ref="E3:E4"/>
    <mergeCell ref="F3:F4"/>
    <mergeCell ref="G3:G4"/>
    <mergeCell ref="P3:P4"/>
    <mergeCell ref="H3:H4"/>
    <mergeCell ref="I3:I4"/>
    <mergeCell ref="J3:J4"/>
    <mergeCell ref="K3:K4"/>
    <mergeCell ref="L3:L4"/>
  </mergeCells>
  <pageMargins left="0.75" right="0.75" top="1" bottom="1" header="0" footer="0"/>
  <pageSetup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D966"/>
    <pageSetUpPr fitToPage="1"/>
  </sheetPr>
  <dimension ref="A1:AQ1000"/>
  <sheetViews>
    <sheetView workbookViewId="0"/>
  </sheetViews>
  <sheetFormatPr baseColWidth="10" defaultColWidth="14.5" defaultRowHeight="15" customHeight="1" x14ac:dyDescent="0.2"/>
  <cols>
    <col min="1" max="1" width="4.6640625" customWidth="1"/>
    <col min="2" max="2" width="12.83203125" customWidth="1"/>
    <col min="3" max="3" width="1.1640625" customWidth="1"/>
    <col min="4" max="4" width="16.83203125" customWidth="1"/>
    <col min="5" max="6" width="8.6640625" customWidth="1"/>
    <col min="7" max="7" width="1.33203125" customWidth="1"/>
    <col min="8" max="14" width="10.33203125" customWidth="1"/>
    <col min="15" max="15" width="1.33203125" customWidth="1"/>
    <col min="16" max="16" width="8.83203125" customWidth="1"/>
    <col min="17" max="17" width="7.6640625" customWidth="1"/>
    <col min="18" max="18" width="1.33203125" customWidth="1"/>
    <col min="19" max="19" width="10.33203125" customWidth="1"/>
    <col min="20" max="20" width="13.1640625" customWidth="1"/>
    <col min="21" max="21" width="10.83203125" customWidth="1"/>
    <col min="22" max="22" width="24.5" customWidth="1"/>
    <col min="23" max="23" width="20" customWidth="1"/>
    <col min="24" max="29" width="10.6640625" customWidth="1"/>
  </cols>
  <sheetData>
    <row r="1" spans="1:43" ht="36" customHeight="1" x14ac:dyDescent="0.2">
      <c r="A1" s="1886" t="s">
        <v>577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7"/>
      <c r="V1" s="1658"/>
      <c r="W1" s="908"/>
      <c r="X1" s="909"/>
      <c r="Y1" s="909"/>
      <c r="Z1" s="909"/>
      <c r="AA1" s="909"/>
      <c r="AB1" s="909"/>
      <c r="AC1" s="909"/>
      <c r="AD1" s="910"/>
      <c r="AE1" s="910"/>
      <c r="AF1" s="910"/>
      <c r="AG1" s="910"/>
      <c r="AH1" s="910"/>
      <c r="AI1" s="910"/>
      <c r="AJ1" s="910"/>
      <c r="AK1" s="910"/>
      <c r="AL1" s="910"/>
      <c r="AM1" s="910"/>
      <c r="AN1" s="910"/>
      <c r="AO1" s="910"/>
      <c r="AP1" s="910"/>
      <c r="AQ1" s="910"/>
    </row>
    <row r="2" spans="1:43" ht="19.5" customHeight="1" x14ac:dyDescent="0.2">
      <c r="A2" s="1883" t="s">
        <v>14</v>
      </c>
      <c r="B2" s="1869" t="s">
        <v>293</v>
      </c>
      <c r="C2" s="1869"/>
      <c r="D2" s="1869" t="s">
        <v>578</v>
      </c>
      <c r="E2" s="1871" t="s">
        <v>579</v>
      </c>
      <c r="F2" s="1872"/>
      <c r="G2" s="1869"/>
      <c r="H2" s="1869" t="s">
        <v>580</v>
      </c>
      <c r="I2" s="1869" t="s">
        <v>581</v>
      </c>
      <c r="J2" s="1870" t="s">
        <v>582</v>
      </c>
      <c r="K2" s="1673"/>
      <c r="L2" s="1871" t="s">
        <v>299</v>
      </c>
      <c r="M2" s="1872"/>
      <c r="N2" s="1869" t="s">
        <v>583</v>
      </c>
      <c r="O2" s="1869"/>
      <c r="P2" s="1869" t="s">
        <v>584</v>
      </c>
      <c r="Q2" s="1869" t="s">
        <v>585</v>
      </c>
      <c r="R2" s="1869"/>
      <c r="S2" s="1870" t="s">
        <v>586</v>
      </c>
      <c r="T2" s="1672"/>
      <c r="U2" s="1672"/>
      <c r="V2" s="1674"/>
      <c r="W2" s="908"/>
      <c r="X2" s="909"/>
      <c r="Y2" s="909"/>
      <c r="Z2" s="909"/>
      <c r="AA2" s="909"/>
      <c r="AB2" s="909"/>
      <c r="AC2" s="909"/>
      <c r="AD2" s="910"/>
      <c r="AE2" s="910"/>
      <c r="AF2" s="910"/>
      <c r="AG2" s="910"/>
      <c r="AH2" s="910"/>
      <c r="AI2" s="910"/>
      <c r="AJ2" s="910"/>
      <c r="AK2" s="910"/>
      <c r="AL2" s="910"/>
      <c r="AM2" s="910"/>
      <c r="AN2" s="910"/>
      <c r="AO2" s="910"/>
      <c r="AP2" s="910"/>
      <c r="AQ2" s="910"/>
    </row>
    <row r="3" spans="1:43" ht="19.5" customHeight="1" x14ac:dyDescent="0.2">
      <c r="A3" s="1654"/>
      <c r="B3" s="1637"/>
      <c r="C3" s="1637"/>
      <c r="D3" s="1637"/>
      <c r="E3" s="1884"/>
      <c r="F3" s="1885"/>
      <c r="G3" s="1637"/>
      <c r="H3" s="1637"/>
      <c r="I3" s="1637"/>
      <c r="J3" s="911" t="s">
        <v>587</v>
      </c>
      <c r="K3" s="911" t="s">
        <v>458</v>
      </c>
      <c r="L3" s="911" t="s">
        <v>587</v>
      </c>
      <c r="M3" s="911" t="s">
        <v>458</v>
      </c>
      <c r="N3" s="1637"/>
      <c r="O3" s="1637"/>
      <c r="P3" s="1637"/>
      <c r="Q3" s="1637"/>
      <c r="R3" s="1637"/>
      <c r="S3" s="911" t="s">
        <v>301</v>
      </c>
      <c r="T3" s="911" t="s">
        <v>588</v>
      </c>
      <c r="U3" s="911" t="s">
        <v>7</v>
      </c>
      <c r="V3" s="912" t="s">
        <v>589</v>
      </c>
      <c r="W3" s="908"/>
      <c r="X3" s="909"/>
      <c r="Y3" s="909"/>
      <c r="Z3" s="909"/>
      <c r="AA3" s="909"/>
      <c r="AB3" s="909"/>
      <c r="AC3" s="909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</row>
    <row r="4" spans="1:43" ht="21.75" customHeight="1" x14ac:dyDescent="0.2">
      <c r="A4" s="1880" t="s">
        <v>590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4"/>
      <c r="W4" s="908"/>
      <c r="X4" s="909"/>
      <c r="Y4" s="909"/>
      <c r="Z4" s="909"/>
      <c r="AA4" s="909"/>
      <c r="AB4" s="909"/>
      <c r="AC4" s="909"/>
      <c r="AD4" s="913"/>
      <c r="AE4" s="913"/>
      <c r="AF4" s="913"/>
      <c r="AG4" s="913"/>
      <c r="AH4" s="913"/>
      <c r="AI4" s="913"/>
      <c r="AJ4" s="913"/>
      <c r="AK4" s="913"/>
      <c r="AL4" s="913"/>
      <c r="AM4" s="913"/>
      <c r="AN4" s="913"/>
      <c r="AO4" s="913"/>
      <c r="AP4" s="913"/>
      <c r="AQ4" s="913"/>
    </row>
    <row r="5" spans="1:43" ht="50.25" customHeight="1" x14ac:dyDescent="0.2">
      <c r="A5" s="914">
        <v>44720</v>
      </c>
      <c r="B5" s="915" t="e">
        <v>#REF!</v>
      </c>
      <c r="C5" s="916"/>
      <c r="D5" s="917" t="s">
        <v>591</v>
      </c>
      <c r="E5" s="1873" t="s">
        <v>592</v>
      </c>
      <c r="F5" s="1673"/>
      <c r="G5" s="916"/>
      <c r="H5" s="918" t="s">
        <v>593</v>
      </c>
      <c r="I5" s="918">
        <v>0.375</v>
      </c>
      <c r="J5" s="919">
        <v>0.375</v>
      </c>
      <c r="K5" s="919">
        <v>0.5</v>
      </c>
      <c r="L5" s="920"/>
      <c r="M5" s="920"/>
      <c r="N5" s="921"/>
      <c r="O5" s="916"/>
      <c r="P5" s="922"/>
      <c r="Q5" s="923"/>
      <c r="R5" s="916"/>
      <c r="S5" s="924"/>
      <c r="T5" s="925"/>
      <c r="U5" s="925"/>
      <c r="V5" s="926"/>
      <c r="W5" s="376"/>
      <c r="X5" s="927"/>
      <c r="Y5" s="927"/>
      <c r="Z5" s="927"/>
      <c r="AA5" s="927"/>
      <c r="AB5" s="927"/>
      <c r="AC5" s="927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</row>
    <row r="6" spans="1:43" ht="57.75" customHeight="1" x14ac:dyDescent="0.2">
      <c r="A6" s="928">
        <v>44721</v>
      </c>
      <c r="B6" s="427" t="s">
        <v>466</v>
      </c>
      <c r="C6" s="929"/>
      <c r="D6" s="889" t="s">
        <v>594</v>
      </c>
      <c r="E6" s="1874" t="s">
        <v>592</v>
      </c>
      <c r="F6" s="1665"/>
      <c r="G6" s="930"/>
      <c r="H6" s="931" t="s">
        <v>593</v>
      </c>
      <c r="I6" s="932"/>
      <c r="J6" s="933"/>
      <c r="K6" s="933"/>
      <c r="L6" s="934">
        <v>0.625</v>
      </c>
      <c r="M6" s="934">
        <v>0.70833333333333337</v>
      </c>
      <c r="N6" s="935">
        <v>0.75</v>
      </c>
      <c r="O6" s="930"/>
      <c r="P6" s="936">
        <v>430</v>
      </c>
      <c r="Q6" s="935">
        <f>TIME(4,30,0)</f>
        <v>0.1875</v>
      </c>
      <c r="R6" s="930"/>
      <c r="S6" s="936" t="s">
        <v>231</v>
      </c>
      <c r="T6" s="889" t="s">
        <v>595</v>
      </c>
      <c r="U6" s="890" t="e">
        <v>#REF!</v>
      </c>
      <c r="V6" s="895" t="s">
        <v>596</v>
      </c>
      <c r="W6" s="817" t="s">
        <v>597</v>
      </c>
      <c r="X6" s="927"/>
      <c r="Y6" s="927"/>
      <c r="Z6" s="927"/>
      <c r="AA6" s="927"/>
      <c r="AB6" s="927"/>
      <c r="AC6" s="927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</row>
    <row r="7" spans="1:43" ht="36" customHeight="1" x14ac:dyDescent="0.2">
      <c r="A7" s="1881" t="s">
        <v>598</v>
      </c>
      <c r="B7" s="1735"/>
      <c r="C7" s="1735"/>
      <c r="D7" s="1735"/>
      <c r="E7" s="1735"/>
      <c r="F7" s="1735"/>
      <c r="G7" s="1735"/>
      <c r="H7" s="1735"/>
      <c r="I7" s="1735"/>
      <c r="J7" s="1735"/>
      <c r="K7" s="1735"/>
      <c r="L7" s="1735"/>
      <c r="M7" s="1735"/>
      <c r="N7" s="1735"/>
      <c r="O7" s="1735"/>
      <c r="P7" s="1735"/>
      <c r="Q7" s="1735"/>
      <c r="R7" s="1735"/>
      <c r="S7" s="1735"/>
      <c r="T7" s="1735"/>
      <c r="U7" s="1735"/>
      <c r="V7" s="1736"/>
      <c r="W7" s="937"/>
      <c r="X7" s="927"/>
      <c r="Y7" s="927"/>
      <c r="Z7" s="927"/>
      <c r="AA7" s="927"/>
      <c r="AB7" s="927"/>
      <c r="AC7" s="927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</row>
    <row r="8" spans="1:43" ht="36" customHeight="1" x14ac:dyDescent="0.2">
      <c r="A8" s="910"/>
      <c r="B8" s="938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910"/>
      <c r="AA8" s="910"/>
      <c r="AB8" s="910"/>
      <c r="AC8" s="910"/>
      <c r="AD8" s="910"/>
      <c r="AE8" s="910"/>
      <c r="AF8" s="910"/>
      <c r="AG8" s="910"/>
      <c r="AH8" s="910"/>
      <c r="AI8" s="910"/>
      <c r="AJ8" s="910"/>
      <c r="AK8" s="910"/>
      <c r="AL8" s="910"/>
      <c r="AM8" s="910"/>
      <c r="AN8" s="910"/>
      <c r="AO8" s="910"/>
      <c r="AP8" s="910"/>
      <c r="AQ8" s="910"/>
    </row>
    <row r="9" spans="1:43" ht="36" customHeight="1" x14ac:dyDescent="0.2">
      <c r="A9" s="1882" t="s">
        <v>599</v>
      </c>
      <c r="B9" s="1586"/>
      <c r="C9" s="1586"/>
      <c r="D9" s="1586"/>
      <c r="E9" s="1586"/>
      <c r="F9" s="1586"/>
      <c r="G9" s="1586"/>
      <c r="H9" s="1586"/>
      <c r="I9" s="1586"/>
      <c r="J9" s="1586"/>
      <c r="K9" s="1586"/>
      <c r="L9" s="1586"/>
      <c r="M9" s="1586"/>
      <c r="N9" s="1586"/>
      <c r="O9" s="1586"/>
      <c r="P9" s="1586"/>
      <c r="Q9" s="1586"/>
      <c r="R9" s="1586"/>
      <c r="S9" s="1586"/>
      <c r="T9" s="1586"/>
      <c r="U9" s="1586"/>
      <c r="V9" s="1587"/>
      <c r="W9" s="937"/>
      <c r="X9" s="927"/>
      <c r="Y9" s="927"/>
      <c r="Z9" s="927"/>
      <c r="AA9" s="927"/>
      <c r="AB9" s="927"/>
      <c r="AC9" s="927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</row>
    <row r="10" spans="1:43" ht="19.5" customHeight="1" x14ac:dyDescent="0.2">
      <c r="A10" s="1883" t="s">
        <v>14</v>
      </c>
      <c r="B10" s="1869" t="s">
        <v>293</v>
      </c>
      <c r="C10" s="1869"/>
      <c r="D10" s="1869" t="s">
        <v>578</v>
      </c>
      <c r="E10" s="1871" t="s">
        <v>579</v>
      </c>
      <c r="F10" s="1872"/>
      <c r="G10" s="1869"/>
      <c r="H10" s="1869" t="s">
        <v>580</v>
      </c>
      <c r="I10" s="1869" t="s">
        <v>581</v>
      </c>
      <c r="J10" s="1870" t="s">
        <v>582</v>
      </c>
      <c r="K10" s="1673"/>
      <c r="L10" s="1871" t="s">
        <v>299</v>
      </c>
      <c r="M10" s="1872"/>
      <c r="N10" s="1869" t="s">
        <v>583</v>
      </c>
      <c r="O10" s="1869"/>
      <c r="P10" s="1869" t="s">
        <v>584</v>
      </c>
      <c r="Q10" s="1869" t="s">
        <v>585</v>
      </c>
      <c r="R10" s="1869"/>
      <c r="S10" s="1870" t="s">
        <v>586</v>
      </c>
      <c r="T10" s="1672"/>
      <c r="U10" s="1672"/>
      <c r="V10" s="1674"/>
      <c r="W10" s="908"/>
      <c r="X10" s="909"/>
      <c r="Y10" s="909"/>
      <c r="Z10" s="909"/>
      <c r="AA10" s="909"/>
      <c r="AB10" s="909"/>
      <c r="AC10" s="909"/>
      <c r="AD10" s="910"/>
      <c r="AE10" s="910"/>
      <c r="AF10" s="910"/>
      <c r="AG10" s="910"/>
      <c r="AH10" s="910"/>
      <c r="AI10" s="910"/>
      <c r="AJ10" s="910"/>
      <c r="AK10" s="910"/>
      <c r="AL10" s="910"/>
      <c r="AM10" s="910"/>
      <c r="AN10" s="910"/>
      <c r="AO10" s="910"/>
      <c r="AP10" s="910"/>
      <c r="AQ10" s="910"/>
    </row>
    <row r="11" spans="1:43" ht="19.5" customHeight="1" x14ac:dyDescent="0.2">
      <c r="A11" s="1654"/>
      <c r="B11" s="1637"/>
      <c r="C11" s="1637"/>
      <c r="D11" s="1637"/>
      <c r="E11" s="1884"/>
      <c r="F11" s="1885"/>
      <c r="G11" s="1637"/>
      <c r="H11" s="1637"/>
      <c r="I11" s="1637"/>
      <c r="J11" s="911" t="s">
        <v>587</v>
      </c>
      <c r="K11" s="911" t="s">
        <v>458</v>
      </c>
      <c r="L11" s="911" t="s">
        <v>587</v>
      </c>
      <c r="M11" s="911" t="s">
        <v>458</v>
      </c>
      <c r="N11" s="1637"/>
      <c r="O11" s="1637"/>
      <c r="P11" s="1637"/>
      <c r="Q11" s="1637"/>
      <c r="R11" s="1637"/>
      <c r="S11" s="911" t="s">
        <v>301</v>
      </c>
      <c r="T11" s="911" t="s">
        <v>588</v>
      </c>
      <c r="U11" s="911" t="s">
        <v>7</v>
      </c>
      <c r="V11" s="912" t="s">
        <v>589</v>
      </c>
      <c r="W11" s="908"/>
      <c r="X11" s="909"/>
      <c r="Y11" s="909"/>
      <c r="Z11" s="909"/>
      <c r="AA11" s="909"/>
      <c r="AB11" s="909"/>
      <c r="AC11" s="909"/>
      <c r="AD11" s="913"/>
      <c r="AE11" s="913"/>
      <c r="AF11" s="913"/>
      <c r="AG11" s="913"/>
      <c r="AH11" s="913"/>
      <c r="AI11" s="913"/>
      <c r="AJ11" s="913"/>
      <c r="AK11" s="913"/>
      <c r="AL11" s="913"/>
      <c r="AM11" s="913"/>
      <c r="AN11" s="913"/>
      <c r="AO11" s="913"/>
      <c r="AP11" s="913"/>
      <c r="AQ11" s="913"/>
    </row>
    <row r="12" spans="1:43" ht="36.75" customHeight="1" x14ac:dyDescent="0.2">
      <c r="A12" s="939">
        <v>44720</v>
      </c>
      <c r="B12" s="1684" t="e">
        <v>#REF!</v>
      </c>
      <c r="C12" s="1877"/>
      <c r="D12" s="1878" t="s">
        <v>1021</v>
      </c>
      <c r="E12" s="1875" t="s">
        <v>1021</v>
      </c>
      <c r="F12" s="1767"/>
      <c r="G12" s="1877"/>
      <c r="H12" s="1684" t="s">
        <v>593</v>
      </c>
      <c r="I12" s="940">
        <v>0.625</v>
      </c>
      <c r="J12" s="941">
        <v>0.625</v>
      </c>
      <c r="K12" s="941">
        <v>0.70833333333333337</v>
      </c>
      <c r="L12" s="942"/>
      <c r="M12" s="942"/>
      <c r="N12" s="942"/>
      <c r="O12" s="1877"/>
      <c r="P12" s="1878">
        <v>186</v>
      </c>
      <c r="Q12" s="1879">
        <f>TIME(2,10,0)</f>
        <v>9.0277777777777776E-2</v>
      </c>
      <c r="R12" s="1877"/>
      <c r="S12" s="753" t="s">
        <v>600</v>
      </c>
      <c r="T12" s="753" t="s">
        <v>601</v>
      </c>
      <c r="U12" s="940"/>
      <c r="V12" s="943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</row>
    <row r="13" spans="1:43" ht="108" customHeight="1" x14ac:dyDescent="0.2">
      <c r="A13" s="944">
        <v>44000</v>
      </c>
      <c r="B13" s="1619"/>
      <c r="C13" s="1619"/>
      <c r="D13" s="1619"/>
      <c r="E13" s="1766"/>
      <c r="F13" s="1767"/>
      <c r="G13" s="1619"/>
      <c r="H13" s="1619"/>
      <c r="I13" s="945">
        <f>N6+TIME(2,30,0)</f>
        <v>0.85416666666666663</v>
      </c>
      <c r="J13" s="946"/>
      <c r="K13" s="947"/>
      <c r="L13" s="948"/>
      <c r="M13" s="948" t="s">
        <v>602</v>
      </c>
      <c r="N13" s="948">
        <v>8.3333333333333329E-2</v>
      </c>
      <c r="O13" s="1619"/>
      <c r="P13" s="1619"/>
      <c r="Q13" s="1619"/>
      <c r="R13" s="1619"/>
      <c r="S13" s="949" t="s">
        <v>228</v>
      </c>
      <c r="T13" s="949"/>
      <c r="U13" s="950"/>
      <c r="V13" s="951" t="s">
        <v>600</v>
      </c>
      <c r="W13" s="937"/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927"/>
      <c r="AI13" s="927"/>
      <c r="AJ13" s="927"/>
      <c r="AK13" s="927"/>
      <c r="AL13" s="927"/>
      <c r="AM13" s="927"/>
      <c r="AN13" s="927"/>
      <c r="AO13" s="927"/>
      <c r="AP13" s="927"/>
      <c r="AQ13" s="927"/>
    </row>
    <row r="14" spans="1:43" ht="30.75" customHeight="1" x14ac:dyDescent="0.2">
      <c r="A14" s="1876" t="s">
        <v>603</v>
      </c>
      <c r="B14" s="1573"/>
      <c r="C14" s="1573"/>
      <c r="D14" s="1573"/>
      <c r="E14" s="1573"/>
      <c r="F14" s="1573"/>
      <c r="G14" s="1573"/>
      <c r="H14" s="1573"/>
      <c r="I14" s="1573"/>
      <c r="J14" s="1573"/>
      <c r="K14" s="1573"/>
      <c r="L14" s="1573"/>
      <c r="M14" s="1573"/>
      <c r="N14" s="1573"/>
      <c r="O14" s="1573"/>
      <c r="P14" s="1573"/>
      <c r="Q14" s="1573"/>
      <c r="R14" s="1573"/>
      <c r="S14" s="1573"/>
      <c r="T14" s="1573"/>
      <c r="U14" s="1573"/>
      <c r="V14" s="1574"/>
      <c r="W14" s="937"/>
      <c r="X14" s="927"/>
      <c r="Y14" s="927"/>
      <c r="Z14" s="927"/>
      <c r="AA14" s="927"/>
      <c r="AB14" s="927"/>
      <c r="AC14" s="927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</row>
    <row r="15" spans="1:43" ht="30.75" customHeight="1" x14ac:dyDescent="0.2">
      <c r="A15" s="1889">
        <v>44001</v>
      </c>
      <c r="B15" s="1684" t="e">
        <v>#REF!</v>
      </c>
      <c r="C15" s="1888"/>
      <c r="D15" s="1878" t="s">
        <v>1021</v>
      </c>
      <c r="E15" s="1875" t="s">
        <v>1021</v>
      </c>
      <c r="F15" s="1767"/>
      <c r="G15" s="1888"/>
      <c r="H15" s="1895" t="s">
        <v>593</v>
      </c>
      <c r="I15" s="1879">
        <f>N13+Q12</f>
        <v>0.1736111111111111</v>
      </c>
      <c r="J15" s="1879" t="s">
        <v>604</v>
      </c>
      <c r="K15" s="952"/>
      <c r="L15" s="952"/>
      <c r="M15" s="1879" t="s">
        <v>605</v>
      </c>
      <c r="N15" s="1879">
        <f>TIME(22,30,0)</f>
        <v>0.9375</v>
      </c>
      <c r="O15" s="1888"/>
      <c r="P15" s="1878">
        <v>110</v>
      </c>
      <c r="Q15" s="1879">
        <f>TIME(1,30,0)</f>
        <v>6.25E-2</v>
      </c>
      <c r="R15" s="1888"/>
      <c r="S15" s="953" t="s">
        <v>231</v>
      </c>
      <c r="T15" s="954" t="s">
        <v>606</v>
      </c>
      <c r="U15" s="955"/>
      <c r="V15" s="956"/>
      <c r="W15" s="937"/>
      <c r="X15" s="927"/>
      <c r="Y15" s="927"/>
      <c r="Z15" s="927"/>
      <c r="AA15" s="927"/>
      <c r="AB15" s="927"/>
      <c r="AC15" s="927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</row>
    <row r="16" spans="1:43" ht="30.75" customHeight="1" x14ac:dyDescent="0.2">
      <c r="A16" s="1646"/>
      <c r="B16" s="1619"/>
      <c r="C16" s="1619"/>
      <c r="D16" s="1619"/>
      <c r="E16" s="1766"/>
      <c r="F16" s="1767"/>
      <c r="G16" s="1619"/>
      <c r="H16" s="1619"/>
      <c r="I16" s="1619"/>
      <c r="J16" s="1619"/>
      <c r="K16" s="952"/>
      <c r="L16" s="952"/>
      <c r="M16" s="1619"/>
      <c r="N16" s="1619"/>
      <c r="O16" s="1619"/>
      <c r="P16" s="1619"/>
      <c r="Q16" s="1619"/>
      <c r="R16" s="1619"/>
      <c r="S16" s="957" t="s">
        <v>328</v>
      </c>
      <c r="T16" s="958" t="s">
        <v>606</v>
      </c>
      <c r="U16" s="959"/>
      <c r="V16" s="956"/>
      <c r="W16" s="937"/>
      <c r="X16" s="927"/>
      <c r="Y16" s="927"/>
      <c r="Z16" s="927"/>
      <c r="AA16" s="927"/>
      <c r="AB16" s="927"/>
      <c r="AC16" s="927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</row>
    <row r="17" spans="1:43" ht="60.75" customHeight="1" x14ac:dyDescent="0.2">
      <c r="A17" s="1654"/>
      <c r="B17" s="1637"/>
      <c r="C17" s="1637"/>
      <c r="D17" s="1637"/>
      <c r="E17" s="1884"/>
      <c r="F17" s="1885"/>
      <c r="G17" s="1637"/>
      <c r="H17" s="1637"/>
      <c r="I17" s="1637"/>
      <c r="J17" s="1637"/>
      <c r="K17" s="952"/>
      <c r="L17" s="952"/>
      <c r="M17" s="1637"/>
      <c r="N17" s="1637"/>
      <c r="O17" s="1637"/>
      <c r="P17" s="1637"/>
      <c r="Q17" s="1637"/>
      <c r="R17" s="1637"/>
      <c r="S17" s="889" t="s">
        <v>228</v>
      </c>
      <c r="T17" s="960" t="s">
        <v>606</v>
      </c>
      <c r="U17" s="891" t="e">
        <v>#REF!</v>
      </c>
      <c r="V17" s="956"/>
      <c r="W17" s="937"/>
      <c r="X17" s="927"/>
      <c r="Y17" s="927"/>
      <c r="Z17" s="927"/>
      <c r="AA17" s="927"/>
      <c r="AB17" s="927"/>
      <c r="AC17" s="927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</row>
    <row r="18" spans="1:43" ht="30" customHeight="1" x14ac:dyDescent="0.2">
      <c r="A18" s="1898" t="s">
        <v>607</v>
      </c>
      <c r="B18" s="1899"/>
      <c r="C18" s="1899"/>
      <c r="D18" s="1899"/>
      <c r="E18" s="1899"/>
      <c r="F18" s="1899"/>
      <c r="G18" s="1899"/>
      <c r="H18" s="1899"/>
      <c r="I18" s="1899"/>
      <c r="J18" s="1899"/>
      <c r="K18" s="1899"/>
      <c r="L18" s="1899"/>
      <c r="M18" s="1899"/>
      <c r="N18" s="1899"/>
      <c r="O18" s="1899"/>
      <c r="P18" s="1899"/>
      <c r="Q18" s="1899"/>
      <c r="R18" s="1899"/>
      <c r="S18" s="1899"/>
      <c r="T18" s="1899"/>
      <c r="U18" s="1899"/>
      <c r="V18" s="1900"/>
      <c r="W18" s="937"/>
      <c r="X18" s="927"/>
      <c r="Y18" s="927"/>
      <c r="Z18" s="927"/>
      <c r="AA18" s="927"/>
      <c r="AB18" s="927"/>
      <c r="AC18" s="927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</row>
    <row r="19" spans="1:43" ht="81.75" customHeight="1" x14ac:dyDescent="0.2">
      <c r="A19" s="1890">
        <v>44002</v>
      </c>
      <c r="B19" s="1648" t="e">
        <v>#REF!</v>
      </c>
      <c r="C19" s="1891"/>
      <c r="D19" s="1892" t="s">
        <v>1021</v>
      </c>
      <c r="E19" s="1901" t="s">
        <v>1021</v>
      </c>
      <c r="F19" s="1872"/>
      <c r="G19" s="1891"/>
      <c r="H19" s="1648" t="s">
        <v>593</v>
      </c>
      <c r="I19" s="1894">
        <f>N15+Q15</f>
        <v>1</v>
      </c>
      <c r="J19" s="1896"/>
      <c r="K19" s="961"/>
      <c r="L19" s="962"/>
      <c r="M19" s="1897"/>
      <c r="N19" s="1894">
        <v>0.60416666666666663</v>
      </c>
      <c r="O19" s="1891"/>
      <c r="P19" s="1892">
        <v>69</v>
      </c>
      <c r="Q19" s="1894">
        <f>TIME(0,50,0)</f>
        <v>3.4722222222222224E-2</v>
      </c>
      <c r="R19" s="1891"/>
      <c r="S19" s="963" t="s">
        <v>231</v>
      </c>
      <c r="T19" s="917" t="e">
        <v>#REF!</v>
      </c>
      <c r="U19" s="964" t="s">
        <v>1021</v>
      </c>
      <c r="V19" s="965"/>
      <c r="W19" s="376"/>
      <c r="X19" s="966"/>
      <c r="Y19" s="376"/>
      <c r="Z19" s="1902"/>
      <c r="AA19" s="1558"/>
      <c r="AB19" s="1558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</row>
    <row r="20" spans="1:43" ht="81.75" customHeight="1" x14ac:dyDescent="0.2">
      <c r="A20" s="1646"/>
      <c r="B20" s="1616"/>
      <c r="C20" s="1619"/>
      <c r="D20" s="1616"/>
      <c r="E20" s="1609"/>
      <c r="F20" s="1596"/>
      <c r="G20" s="1619"/>
      <c r="H20" s="1619"/>
      <c r="I20" s="1619"/>
      <c r="J20" s="1616"/>
      <c r="K20" s="961"/>
      <c r="L20" s="962"/>
      <c r="M20" s="1616"/>
      <c r="N20" s="1619"/>
      <c r="O20" s="1619"/>
      <c r="P20" s="1616"/>
      <c r="Q20" s="1616"/>
      <c r="R20" s="1619"/>
      <c r="S20" s="967" t="s">
        <v>328</v>
      </c>
      <c r="T20" s="743" t="s">
        <v>608</v>
      </c>
      <c r="U20" s="779" t="s">
        <v>1021</v>
      </c>
      <c r="V20" s="958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</row>
    <row r="21" spans="1:43" ht="70.5" customHeight="1" x14ac:dyDescent="0.2">
      <c r="A21" s="1654"/>
      <c r="B21" s="427" t="e">
        <v>#REF!</v>
      </c>
      <c r="C21" s="1637"/>
      <c r="D21" s="889" t="s">
        <v>1021</v>
      </c>
      <c r="E21" s="1874" t="s">
        <v>1021</v>
      </c>
      <c r="F21" s="1665"/>
      <c r="G21" s="1637"/>
      <c r="H21" s="1637"/>
      <c r="I21" s="934">
        <f>N19+Q19</f>
        <v>0.63888888888888884</v>
      </c>
      <c r="J21" s="934" t="s">
        <v>609</v>
      </c>
      <c r="K21" s="934"/>
      <c r="L21" s="934"/>
      <c r="M21" s="934" t="s">
        <v>610</v>
      </c>
      <c r="N21" s="934">
        <v>6.25E-2</v>
      </c>
      <c r="O21" s="1637"/>
      <c r="P21" s="889">
        <v>24</v>
      </c>
      <c r="Q21" s="934">
        <f>TIME(0,25,0)</f>
        <v>1.7361111111111112E-2</v>
      </c>
      <c r="R21" s="1637"/>
      <c r="S21" s="936" t="s">
        <v>228</v>
      </c>
      <c r="T21" s="889" t="e">
        <v>#REF!</v>
      </c>
      <c r="U21" s="890" t="e">
        <v>#REF!</v>
      </c>
      <c r="V21" s="960"/>
      <c r="W21" s="937"/>
      <c r="X21" s="927"/>
      <c r="Y21" s="927"/>
      <c r="Z21" s="927"/>
      <c r="AA21" s="927"/>
      <c r="AB21" s="927"/>
      <c r="AC21" s="927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</row>
    <row r="22" spans="1:43" ht="30.75" customHeight="1" x14ac:dyDescent="0.2">
      <c r="A22" s="1887" t="s">
        <v>611</v>
      </c>
      <c r="B22" s="1735"/>
      <c r="C22" s="1735"/>
      <c r="D22" s="1735"/>
      <c r="E22" s="1735"/>
      <c r="F22" s="1735"/>
      <c r="G22" s="1735"/>
      <c r="H22" s="1735"/>
      <c r="I22" s="1735"/>
      <c r="J22" s="1735"/>
      <c r="K22" s="1735"/>
      <c r="L22" s="1735"/>
      <c r="M22" s="1735"/>
      <c r="N22" s="1735"/>
      <c r="O22" s="1735"/>
      <c r="P22" s="1735"/>
      <c r="Q22" s="1735"/>
      <c r="R22" s="1735"/>
      <c r="S22" s="1735"/>
      <c r="T22" s="1735"/>
      <c r="U22" s="1735"/>
      <c r="V22" s="1736"/>
      <c r="W22" s="937"/>
      <c r="X22" s="927"/>
      <c r="Y22" s="927"/>
      <c r="Z22" s="927"/>
      <c r="AA22" s="927"/>
      <c r="AB22" s="927"/>
      <c r="AC22" s="927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</row>
    <row r="23" spans="1:43" ht="54" customHeight="1" x14ac:dyDescent="0.2">
      <c r="A23" s="1890">
        <v>43632</v>
      </c>
      <c r="B23" s="1648" t="e">
        <v>#REF!</v>
      </c>
      <c r="C23" s="1891"/>
      <c r="D23" s="1892" t="s">
        <v>1021</v>
      </c>
      <c r="E23" s="1893" t="s">
        <v>1021</v>
      </c>
      <c r="F23" s="1872"/>
      <c r="G23" s="1891"/>
      <c r="H23" s="1648" t="s">
        <v>593</v>
      </c>
      <c r="I23" s="1894">
        <f>N21+Q21</f>
        <v>7.9861111111111105E-2</v>
      </c>
      <c r="J23" s="1894" t="s">
        <v>612</v>
      </c>
      <c r="K23" s="968"/>
      <c r="L23" s="968"/>
      <c r="M23" s="1894" t="s">
        <v>613</v>
      </c>
      <c r="N23" s="1894" t="s">
        <v>614</v>
      </c>
      <c r="O23" s="1891"/>
      <c r="P23" s="1892">
        <v>75</v>
      </c>
      <c r="Q23" s="1894">
        <v>3.4722222222222224E-2</v>
      </c>
      <c r="R23" s="1891"/>
      <c r="S23" s="917" t="s">
        <v>231</v>
      </c>
      <c r="T23" s="917" t="s">
        <v>615</v>
      </c>
      <c r="U23" s="964"/>
      <c r="V23" s="969"/>
      <c r="W23" s="937"/>
      <c r="X23" s="927"/>
      <c r="Y23" s="927"/>
      <c r="Z23" s="927"/>
      <c r="AA23" s="927"/>
      <c r="AB23" s="927"/>
      <c r="AC23" s="927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</row>
    <row r="24" spans="1:43" ht="54" customHeight="1" x14ac:dyDescent="0.2">
      <c r="A24" s="1654"/>
      <c r="B24" s="1637"/>
      <c r="C24" s="1637"/>
      <c r="D24" s="1637"/>
      <c r="E24" s="1884"/>
      <c r="F24" s="1885"/>
      <c r="G24" s="1637"/>
      <c r="H24" s="1637"/>
      <c r="I24" s="1637"/>
      <c r="J24" s="1637"/>
      <c r="K24" s="968"/>
      <c r="L24" s="968"/>
      <c r="M24" s="1637"/>
      <c r="N24" s="1637"/>
      <c r="O24" s="1637"/>
      <c r="P24" s="1637"/>
      <c r="Q24" s="1637"/>
      <c r="R24" s="1637"/>
      <c r="S24" s="970" t="s">
        <v>416</v>
      </c>
      <c r="T24" s="970" t="s">
        <v>615</v>
      </c>
      <c r="U24" s="971"/>
      <c r="V24" s="972"/>
      <c r="W24" s="937"/>
      <c r="X24" s="927"/>
      <c r="Y24" s="927"/>
      <c r="Z24" s="927"/>
      <c r="AA24" s="927"/>
      <c r="AB24" s="927"/>
      <c r="AC24" s="927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</row>
    <row r="25" spans="1:43" ht="13.5" customHeight="1" x14ac:dyDescent="0.2">
      <c r="A25" s="973"/>
      <c r="B25" s="973"/>
      <c r="C25" s="973"/>
      <c r="D25" s="973"/>
      <c r="E25" s="908"/>
      <c r="F25" s="908"/>
      <c r="G25" s="973"/>
      <c r="H25" s="974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08"/>
      <c r="T25" s="908"/>
      <c r="U25" s="908"/>
      <c r="V25" s="975"/>
      <c r="W25" s="908"/>
      <c r="X25" s="909"/>
      <c r="Y25" s="909"/>
      <c r="Z25" s="909"/>
      <c r="AA25" s="909"/>
      <c r="AB25" s="909"/>
      <c r="AC25" s="909"/>
      <c r="AD25" s="910"/>
      <c r="AE25" s="910"/>
      <c r="AF25" s="910"/>
      <c r="AG25" s="910"/>
      <c r="AH25" s="910"/>
      <c r="AI25" s="910"/>
      <c r="AJ25" s="910"/>
      <c r="AK25" s="910"/>
      <c r="AL25" s="910"/>
      <c r="AM25" s="910"/>
      <c r="AN25" s="910"/>
      <c r="AO25" s="910"/>
      <c r="AP25" s="910"/>
      <c r="AQ25" s="910"/>
    </row>
    <row r="26" spans="1:43" ht="15.75" customHeight="1" x14ac:dyDescent="0.2"/>
    <row r="27" spans="1:43" ht="15.75" customHeight="1" x14ac:dyDescent="0.2"/>
    <row r="28" spans="1:43" ht="15.75" customHeight="1" x14ac:dyDescent="0.2"/>
    <row r="29" spans="1:43" ht="15.75" customHeight="1" x14ac:dyDescent="0.2"/>
    <row r="30" spans="1:43" ht="15.75" customHeight="1" x14ac:dyDescent="0.2"/>
    <row r="31" spans="1:43" ht="15.75" customHeight="1" x14ac:dyDescent="0.2"/>
    <row r="32" spans="1:4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8">
    <mergeCell ref="I15:I17"/>
    <mergeCell ref="J15:J17"/>
    <mergeCell ref="M15:M17"/>
    <mergeCell ref="N15:N17"/>
    <mergeCell ref="Z19:AB19"/>
    <mergeCell ref="O19:O21"/>
    <mergeCell ref="P19:P20"/>
    <mergeCell ref="Q19:Q20"/>
    <mergeCell ref="R19:R21"/>
    <mergeCell ref="J19:J20"/>
    <mergeCell ref="M19:M20"/>
    <mergeCell ref="N19:N20"/>
    <mergeCell ref="A18:V18"/>
    <mergeCell ref="A19:A21"/>
    <mergeCell ref="B19:B20"/>
    <mergeCell ref="C19:C21"/>
    <mergeCell ref="D19:D20"/>
    <mergeCell ref="E19:F20"/>
    <mergeCell ref="P23:P24"/>
    <mergeCell ref="Q23:Q24"/>
    <mergeCell ref="R23:R24"/>
    <mergeCell ref="G23:G24"/>
    <mergeCell ref="H23:H24"/>
    <mergeCell ref="I23:I24"/>
    <mergeCell ref="J23:J24"/>
    <mergeCell ref="M23:M24"/>
    <mergeCell ref="N23:N24"/>
    <mergeCell ref="O23:O24"/>
    <mergeCell ref="A23:A24"/>
    <mergeCell ref="B23:B24"/>
    <mergeCell ref="C23:C24"/>
    <mergeCell ref="D23:D24"/>
    <mergeCell ref="E23:F24"/>
    <mergeCell ref="E21:F21"/>
    <mergeCell ref="A22:V22"/>
    <mergeCell ref="R15:R17"/>
    <mergeCell ref="A15:A17"/>
    <mergeCell ref="B15:B17"/>
    <mergeCell ref="C15:C17"/>
    <mergeCell ref="D15:D17"/>
    <mergeCell ref="E15:F17"/>
    <mergeCell ref="O15:O17"/>
    <mergeCell ref="G15:G17"/>
    <mergeCell ref="H15:H17"/>
    <mergeCell ref="G19:G21"/>
    <mergeCell ref="H19:H21"/>
    <mergeCell ref="P15:P17"/>
    <mergeCell ref="Q15:Q17"/>
    <mergeCell ref="I19:I20"/>
    <mergeCell ref="S2:V2"/>
    <mergeCell ref="A1:V1"/>
    <mergeCell ref="A2:A3"/>
    <mergeCell ref="B2:B3"/>
    <mergeCell ref="C2:C3"/>
    <mergeCell ref="D2:D3"/>
    <mergeCell ref="E2:F3"/>
    <mergeCell ref="G2:G3"/>
    <mergeCell ref="L2:M2"/>
    <mergeCell ref="N2:N3"/>
    <mergeCell ref="O2:O3"/>
    <mergeCell ref="P2:P3"/>
    <mergeCell ref="H2:H3"/>
    <mergeCell ref="I2:I3"/>
    <mergeCell ref="A9:V9"/>
    <mergeCell ref="A10:A11"/>
    <mergeCell ref="B10:B11"/>
    <mergeCell ref="C10:C11"/>
    <mergeCell ref="D10:D11"/>
    <mergeCell ref="O10:O11"/>
    <mergeCell ref="P10:P11"/>
    <mergeCell ref="Q10:Q11"/>
    <mergeCell ref="R10:R11"/>
    <mergeCell ref="S10:V10"/>
    <mergeCell ref="E10:F11"/>
    <mergeCell ref="Q2:Q3"/>
    <mergeCell ref="R2:R3"/>
    <mergeCell ref="J2:K2"/>
    <mergeCell ref="E12:F13"/>
    <mergeCell ref="A14:V14"/>
    <mergeCell ref="H10:H11"/>
    <mergeCell ref="I10:I11"/>
    <mergeCell ref="B12:B13"/>
    <mergeCell ref="C12:C13"/>
    <mergeCell ref="D12:D13"/>
    <mergeCell ref="G12:G13"/>
    <mergeCell ref="H12:H13"/>
    <mergeCell ref="Q12:Q13"/>
    <mergeCell ref="R12:R13"/>
    <mergeCell ref="A4:V4"/>
    <mergeCell ref="A7:V7"/>
    <mergeCell ref="O12:O13"/>
    <mergeCell ref="P12:P13"/>
    <mergeCell ref="G10:G11"/>
    <mergeCell ref="J10:K10"/>
    <mergeCell ref="L10:M10"/>
    <mergeCell ref="N10:N11"/>
    <mergeCell ref="E5:F5"/>
    <mergeCell ref="E6:F6"/>
  </mergeCells>
  <pageMargins left="0.75000000000000011" right="0.75000000000000011" top="1" bottom="1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D966"/>
  </sheetPr>
  <dimension ref="A1:AA1000"/>
  <sheetViews>
    <sheetView workbookViewId="0"/>
  </sheetViews>
  <sheetFormatPr baseColWidth="10" defaultColWidth="14.5" defaultRowHeight="15" customHeight="1" x14ac:dyDescent="0.2"/>
  <cols>
    <col min="1" max="1" width="5.1640625" customWidth="1"/>
    <col min="2" max="2" width="3.83203125" customWidth="1"/>
    <col min="3" max="5" width="15.5" customWidth="1"/>
    <col min="6" max="6" width="1" customWidth="1"/>
    <col min="7" max="8" width="7.33203125" customWidth="1"/>
    <col min="9" max="9" width="1" customWidth="1"/>
    <col min="10" max="11" width="10.5" customWidth="1"/>
    <col min="12" max="12" width="1" customWidth="1"/>
    <col min="13" max="16" width="6.6640625" customWidth="1"/>
    <col min="17" max="17" width="1" customWidth="1"/>
    <col min="18" max="19" width="10.5" customWidth="1"/>
    <col min="20" max="20" width="1" customWidth="1"/>
    <col min="21" max="21" width="8.83203125" customWidth="1"/>
    <col min="22" max="22" width="10.83203125" customWidth="1"/>
    <col min="23" max="23" width="20.5" customWidth="1"/>
    <col min="24" max="24" width="10.6640625" customWidth="1"/>
  </cols>
  <sheetData>
    <row r="1" spans="1:27" ht="33" customHeight="1" x14ac:dyDescent="0.2">
      <c r="A1" s="1919" t="s">
        <v>616</v>
      </c>
      <c r="B1" s="1598"/>
      <c r="C1" s="1598"/>
      <c r="D1" s="1598"/>
      <c r="E1" s="1598"/>
      <c r="F1" s="1598"/>
      <c r="G1" s="1598"/>
      <c r="H1" s="1598"/>
      <c r="I1" s="1598"/>
      <c r="J1" s="1598"/>
      <c r="K1" s="1598"/>
      <c r="L1" s="1598"/>
      <c r="M1" s="1598"/>
      <c r="N1" s="1598"/>
      <c r="O1" s="1598"/>
      <c r="P1" s="1598"/>
      <c r="Q1" s="1598"/>
      <c r="R1" s="1598"/>
      <c r="S1" s="1598"/>
      <c r="T1" s="1598"/>
      <c r="U1" s="1598"/>
      <c r="V1" s="1598"/>
      <c r="W1" s="1599"/>
      <c r="X1" s="976"/>
      <c r="Y1" s="976"/>
      <c r="Z1" s="976"/>
      <c r="AA1" s="976"/>
    </row>
    <row r="2" spans="1:27" ht="16.5" customHeight="1" x14ac:dyDescent="0.2">
      <c r="A2" s="1920" t="s">
        <v>617</v>
      </c>
      <c r="B2" s="1920" t="s">
        <v>85</v>
      </c>
      <c r="C2" s="1920" t="s">
        <v>293</v>
      </c>
      <c r="D2" s="1920" t="s">
        <v>578</v>
      </c>
      <c r="E2" s="1920" t="s">
        <v>579</v>
      </c>
      <c r="F2" s="1905"/>
      <c r="G2" s="1904" t="s">
        <v>296</v>
      </c>
      <c r="H2" s="1904" t="s">
        <v>215</v>
      </c>
      <c r="I2" s="1905"/>
      <c r="J2" s="1903" t="s">
        <v>618</v>
      </c>
      <c r="K2" s="1903" t="s">
        <v>457</v>
      </c>
      <c r="L2" s="1905"/>
      <c r="M2" s="1921" t="s">
        <v>22</v>
      </c>
      <c r="N2" s="1599"/>
      <c r="O2" s="1921" t="s">
        <v>459</v>
      </c>
      <c r="P2" s="1599"/>
      <c r="Q2" s="1905"/>
      <c r="R2" s="1903" t="s">
        <v>458</v>
      </c>
      <c r="S2" s="1903" t="s">
        <v>619</v>
      </c>
      <c r="T2" s="1905"/>
      <c r="U2" s="1904" t="s">
        <v>301</v>
      </c>
      <c r="V2" s="1920" t="s">
        <v>7</v>
      </c>
      <c r="W2" s="1920" t="s">
        <v>302</v>
      </c>
      <c r="X2" s="977"/>
      <c r="Y2" s="977"/>
      <c r="Z2" s="977"/>
      <c r="AA2" s="977"/>
    </row>
    <row r="3" spans="1:27" ht="16.5" customHeight="1" x14ac:dyDescent="0.2">
      <c r="A3" s="1616"/>
      <c r="B3" s="1616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978" t="s">
        <v>221</v>
      </c>
      <c r="N3" s="978" t="s">
        <v>222</v>
      </c>
      <c r="O3" s="978" t="s">
        <v>222</v>
      </c>
      <c r="P3" s="978" t="s">
        <v>221</v>
      </c>
      <c r="Q3" s="1616"/>
      <c r="R3" s="1616"/>
      <c r="S3" s="1616"/>
      <c r="T3" s="1616"/>
      <c r="U3" s="1616"/>
      <c r="V3" s="1616"/>
      <c r="W3" s="1616"/>
      <c r="X3" s="977"/>
      <c r="Y3" s="977"/>
      <c r="Z3" s="977"/>
      <c r="AA3" s="977"/>
    </row>
    <row r="4" spans="1:27" ht="41.25" customHeight="1" x14ac:dyDescent="0.2">
      <c r="A4" s="979">
        <v>44720</v>
      </c>
      <c r="B4" s="980">
        <v>1</v>
      </c>
      <c r="C4" s="981" t="s">
        <v>620</v>
      </c>
      <c r="D4" s="980" t="s">
        <v>591</v>
      </c>
      <c r="E4" s="982" t="s">
        <v>310</v>
      </c>
      <c r="F4" s="983"/>
      <c r="G4" s="984"/>
      <c r="H4" s="984"/>
      <c r="I4" s="983"/>
      <c r="J4" s="985">
        <v>0.66666666666666663</v>
      </c>
      <c r="K4" s="985">
        <v>0.70833333333333337</v>
      </c>
      <c r="L4" s="983"/>
      <c r="M4" s="986"/>
      <c r="N4" s="986"/>
      <c r="O4" s="986"/>
      <c r="P4" s="986"/>
      <c r="Q4" s="987"/>
      <c r="R4" s="988"/>
      <c r="S4" s="988"/>
      <c r="T4" s="987"/>
      <c r="U4" s="986"/>
      <c r="V4" s="986"/>
      <c r="W4" s="986"/>
      <c r="X4" s="976"/>
      <c r="Y4" s="976"/>
      <c r="Z4" s="976"/>
      <c r="AA4" s="976"/>
    </row>
    <row r="5" spans="1:27" ht="21" customHeight="1" x14ac:dyDescent="0.2">
      <c r="A5" s="1906" t="s">
        <v>621</v>
      </c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8"/>
      <c r="T5" s="1598"/>
      <c r="U5" s="1598"/>
      <c r="V5" s="1598"/>
      <c r="W5" s="1599"/>
      <c r="X5" s="976"/>
      <c r="Y5" s="976"/>
      <c r="Z5" s="976"/>
      <c r="AA5" s="976"/>
    </row>
    <row r="6" spans="1:27" ht="41.25" customHeight="1" x14ac:dyDescent="0.2">
      <c r="A6" s="1907">
        <v>44721</v>
      </c>
      <c r="B6" s="980">
        <v>1</v>
      </c>
      <c r="C6" s="981" t="s">
        <v>620</v>
      </c>
      <c r="D6" s="980" t="s">
        <v>591</v>
      </c>
      <c r="E6" s="982" t="s">
        <v>310</v>
      </c>
      <c r="F6" s="1905"/>
      <c r="G6" s="989"/>
      <c r="H6" s="989"/>
      <c r="I6" s="1905"/>
      <c r="J6" s="990"/>
      <c r="K6" s="991" t="s">
        <v>622</v>
      </c>
      <c r="L6" s="1905"/>
      <c r="M6" s="986"/>
      <c r="N6" s="986"/>
      <c r="O6" s="989">
        <f>'Horaire cyclistes'!F6</f>
        <v>20.5</v>
      </c>
      <c r="P6" s="989" t="e">
        <v>#REF!</v>
      </c>
      <c r="Q6" s="1905"/>
      <c r="R6" s="992">
        <f>O6+TIME(0,30,0)</f>
        <v>20.520833333333332</v>
      </c>
      <c r="S6" s="992">
        <f t="shared" ref="S6:S7" si="0">R6+TIME(0,30,0)</f>
        <v>20.541666666666664</v>
      </c>
      <c r="T6" s="1905"/>
      <c r="U6" s="993" t="s">
        <v>328</v>
      </c>
      <c r="V6" s="984"/>
      <c r="W6" s="984"/>
      <c r="X6" s="976"/>
      <c r="Y6" s="976"/>
      <c r="Z6" s="976"/>
      <c r="AA6" s="976"/>
    </row>
    <row r="7" spans="1:27" ht="41.25" customHeight="1" x14ac:dyDescent="0.2">
      <c r="A7" s="1616"/>
      <c r="B7" s="980">
        <v>3</v>
      </c>
      <c r="C7" s="980" t="s">
        <v>1021</v>
      </c>
      <c r="D7" s="980" t="s">
        <v>1021</v>
      </c>
      <c r="E7" s="984" t="s">
        <v>1021</v>
      </c>
      <c r="F7" s="1616"/>
      <c r="G7" s="981">
        <v>121</v>
      </c>
      <c r="H7" s="994">
        <v>5.9027777777777783E-2</v>
      </c>
      <c r="I7" s="1616"/>
      <c r="J7" s="985">
        <f>S6+H7</f>
        <v>20.600694444444443</v>
      </c>
      <c r="K7" s="985">
        <f>J7+TIME(1,0,0)</f>
        <v>20.642361111111111</v>
      </c>
      <c r="L7" s="1616"/>
      <c r="M7" s="989" t="e">
        <v>#REF!</v>
      </c>
      <c r="N7" s="989">
        <f>'Horaire cyclistes'!L7</f>
        <v>0.67291666666666661</v>
      </c>
      <c r="O7" s="989">
        <f>'Horaire cyclistes'!F8</f>
        <v>64.400000000000006</v>
      </c>
      <c r="P7" s="989" t="e">
        <v>#REF!</v>
      </c>
      <c r="Q7" s="1616"/>
      <c r="R7" s="992">
        <f>O7+TIME(0,10,0)</f>
        <v>64.406944444444449</v>
      </c>
      <c r="S7" s="992">
        <f t="shared" si="0"/>
        <v>64.427777777777777</v>
      </c>
      <c r="T7" s="1616"/>
      <c r="U7" s="993" t="s">
        <v>228</v>
      </c>
      <c r="V7" s="984"/>
      <c r="W7" s="984"/>
      <c r="X7" s="976"/>
      <c r="Y7" s="976"/>
      <c r="Z7" s="976"/>
      <c r="AA7" s="976"/>
    </row>
    <row r="8" spans="1:27" ht="18" customHeight="1" x14ac:dyDescent="0.2">
      <c r="A8" s="1906" t="s">
        <v>623</v>
      </c>
      <c r="B8" s="1598"/>
      <c r="C8" s="1598"/>
      <c r="D8" s="1598"/>
      <c r="E8" s="1598"/>
      <c r="F8" s="1598"/>
      <c r="G8" s="1598"/>
      <c r="H8" s="1598"/>
      <c r="I8" s="1598"/>
      <c r="J8" s="1598"/>
      <c r="K8" s="1598"/>
      <c r="L8" s="1598"/>
      <c r="M8" s="1598"/>
      <c r="N8" s="1598"/>
      <c r="O8" s="1598"/>
      <c r="P8" s="1598"/>
      <c r="Q8" s="1598"/>
      <c r="R8" s="1598"/>
      <c r="S8" s="1598"/>
      <c r="T8" s="1598"/>
      <c r="U8" s="1598"/>
      <c r="V8" s="1598"/>
      <c r="W8" s="1599"/>
      <c r="X8" s="976"/>
      <c r="Y8" s="976"/>
      <c r="Z8" s="976"/>
      <c r="AA8" s="976"/>
    </row>
    <row r="9" spans="1:27" ht="21.75" customHeight="1" x14ac:dyDescent="0.2">
      <c r="A9" s="1907">
        <v>44722</v>
      </c>
      <c r="B9" s="1908">
        <v>5</v>
      </c>
      <c r="C9" s="1908" t="s">
        <v>1021</v>
      </c>
      <c r="D9" s="1908" t="s">
        <v>1021</v>
      </c>
      <c r="E9" s="1909" t="e">
        <f>#REF!</f>
        <v>#REF!</v>
      </c>
      <c r="F9" s="1910"/>
      <c r="G9" s="1915">
        <v>153</v>
      </c>
      <c r="H9" s="1911">
        <v>7.2916666666666671E-2</v>
      </c>
      <c r="I9" s="1910"/>
      <c r="J9" s="1912">
        <f>S7+H9</f>
        <v>64.500694444444449</v>
      </c>
      <c r="K9" s="991" t="s">
        <v>624</v>
      </c>
      <c r="L9" s="1910"/>
      <c r="M9" s="1913" t="e">
        <v>#REF!</v>
      </c>
      <c r="N9" s="1913">
        <f>'Horaire cyclistes'!L10</f>
        <v>0</v>
      </c>
      <c r="O9" s="1913">
        <f>'Horaire cyclistes'!F11</f>
        <v>66.5</v>
      </c>
      <c r="P9" s="1913" t="e">
        <v>#REF!</v>
      </c>
      <c r="Q9" s="1910"/>
      <c r="R9" s="996" t="s">
        <v>625</v>
      </c>
      <c r="S9" s="1918">
        <f>R10+TIME(0,30,0)</f>
        <v>66.527777777777771</v>
      </c>
      <c r="T9" s="1910"/>
      <c r="U9" s="993" t="s">
        <v>231</v>
      </c>
      <c r="V9" s="997"/>
      <c r="W9" s="998"/>
      <c r="X9" s="976"/>
      <c r="Y9" s="976"/>
      <c r="Z9" s="976"/>
      <c r="AA9" s="976"/>
    </row>
    <row r="10" spans="1:27" ht="21.75" customHeight="1" x14ac:dyDescent="0.2">
      <c r="A10" s="1619"/>
      <c r="B10" s="1616"/>
      <c r="C10" s="1616"/>
      <c r="D10" s="1616"/>
      <c r="E10" s="1616"/>
      <c r="F10" s="1619"/>
      <c r="G10" s="1616"/>
      <c r="H10" s="1616"/>
      <c r="I10" s="1619"/>
      <c r="J10" s="1616"/>
      <c r="K10" s="991" t="s">
        <v>626</v>
      </c>
      <c r="L10" s="1619"/>
      <c r="M10" s="1616"/>
      <c r="N10" s="1616"/>
      <c r="O10" s="1616"/>
      <c r="P10" s="1616"/>
      <c r="Q10" s="1619"/>
      <c r="R10" s="992">
        <f>O9+TIME(0,10,0)</f>
        <v>66.506944444444443</v>
      </c>
      <c r="S10" s="1616"/>
      <c r="T10" s="1619"/>
      <c r="U10" s="993" t="s">
        <v>328</v>
      </c>
      <c r="V10" s="999" t="s">
        <v>389</v>
      </c>
      <c r="W10" s="1000"/>
      <c r="X10" s="976"/>
      <c r="Y10" s="976"/>
      <c r="Z10" s="976"/>
      <c r="AA10" s="976"/>
    </row>
    <row r="11" spans="1:27" ht="29.25" customHeight="1" x14ac:dyDescent="0.2">
      <c r="A11" s="1616"/>
      <c r="B11" s="980">
        <v>6</v>
      </c>
      <c r="C11" s="981" t="s">
        <v>627</v>
      </c>
      <c r="D11" s="980" t="s">
        <v>628</v>
      </c>
      <c r="E11" s="980" t="e">
        <v>#REF!</v>
      </c>
      <c r="F11" s="1616"/>
      <c r="G11" s="981">
        <v>133</v>
      </c>
      <c r="H11" s="994">
        <v>6.5972222222222224E-2</v>
      </c>
      <c r="I11" s="1616"/>
      <c r="J11" s="1001">
        <f>H11+S9</f>
        <v>66.59375</v>
      </c>
      <c r="K11" s="1001">
        <f>J11+TIME(1,0,0)</f>
        <v>66.635416666666671</v>
      </c>
      <c r="L11" s="1616"/>
      <c r="M11" s="989" t="e">
        <v>#REF!</v>
      </c>
      <c r="N11" s="989">
        <f>'Horaire cyclistes'!L11</f>
        <v>1.1881944444444441</v>
      </c>
      <c r="O11" s="989">
        <f>'Horaire cyclistes'!F14</f>
        <v>92.6</v>
      </c>
      <c r="P11" s="989" t="e">
        <v>#REF!</v>
      </c>
      <c r="Q11" s="1616"/>
      <c r="R11" s="992">
        <f>O11+TIME(0,10,0)</f>
        <v>92.606944444444437</v>
      </c>
      <c r="S11" s="992">
        <f>R11+TIME(0,30,0)</f>
        <v>92.627777777777766</v>
      </c>
      <c r="T11" s="1616"/>
      <c r="U11" s="993" t="s">
        <v>228</v>
      </c>
      <c r="V11" s="999"/>
      <c r="W11" s="1000"/>
      <c r="X11" s="976"/>
      <c r="Y11" s="976"/>
      <c r="Z11" s="976"/>
      <c r="AA11" s="976"/>
    </row>
    <row r="12" spans="1:27" ht="33" customHeight="1" x14ac:dyDescent="0.2">
      <c r="A12" s="1906" t="s">
        <v>629</v>
      </c>
      <c r="B12" s="1598"/>
      <c r="C12" s="1598"/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1598"/>
      <c r="T12" s="1598"/>
      <c r="U12" s="1598"/>
      <c r="V12" s="1598"/>
      <c r="W12" s="1599"/>
      <c r="X12" s="976"/>
      <c r="Y12" s="976"/>
      <c r="Z12" s="976"/>
      <c r="AA12" s="976"/>
    </row>
    <row r="13" spans="1:27" ht="21.75" customHeight="1" x14ac:dyDescent="0.2">
      <c r="A13" s="1907">
        <v>44723</v>
      </c>
      <c r="B13" s="1908" t="s">
        <v>357</v>
      </c>
      <c r="C13" s="1908" t="s">
        <v>630</v>
      </c>
      <c r="D13" s="1908" t="s">
        <v>631</v>
      </c>
      <c r="E13" s="1908" t="s">
        <v>632</v>
      </c>
      <c r="F13" s="1914"/>
      <c r="G13" s="1915">
        <v>107</v>
      </c>
      <c r="H13" s="1911">
        <v>6.25E-2</v>
      </c>
      <c r="I13" s="1914"/>
      <c r="J13" s="995">
        <f>S11+H13</f>
        <v>92.690277777777766</v>
      </c>
      <c r="K13" s="1002"/>
      <c r="L13" s="1914"/>
      <c r="M13" s="1913" t="e">
        <v>#REF!</v>
      </c>
      <c r="N13" s="1913">
        <f>'Horaire cyclistes'!L18</f>
        <v>1.622222222222222</v>
      </c>
      <c r="O13" s="1913" t="e">
        <f>#REF!</f>
        <v>#REF!</v>
      </c>
      <c r="P13" s="1922"/>
      <c r="Q13" s="1914"/>
      <c r="R13" s="1918">
        <v>0.4375</v>
      </c>
      <c r="S13" s="1918">
        <v>0.45833333333333331</v>
      </c>
      <c r="T13" s="1914"/>
      <c r="U13" s="993" t="s">
        <v>231</v>
      </c>
      <c r="V13" s="982"/>
      <c r="W13" s="980"/>
      <c r="X13" s="976"/>
      <c r="Y13" s="976"/>
      <c r="Z13" s="976"/>
      <c r="AA13" s="976"/>
    </row>
    <row r="14" spans="1:27" ht="21.75" customHeight="1" x14ac:dyDescent="0.2">
      <c r="A14" s="1619"/>
      <c r="B14" s="1616"/>
      <c r="C14" s="1616"/>
      <c r="D14" s="1616"/>
      <c r="E14" s="1616"/>
      <c r="F14" s="1619"/>
      <c r="G14" s="1616"/>
      <c r="H14" s="1616"/>
      <c r="I14" s="1619"/>
      <c r="J14" s="1003" t="s">
        <v>633</v>
      </c>
      <c r="K14" s="1003" t="s">
        <v>634</v>
      </c>
      <c r="L14" s="1619"/>
      <c r="M14" s="1616"/>
      <c r="N14" s="1616"/>
      <c r="O14" s="1616"/>
      <c r="P14" s="1616"/>
      <c r="Q14" s="1619"/>
      <c r="R14" s="1619"/>
      <c r="S14" s="1619"/>
      <c r="T14" s="1619"/>
      <c r="U14" s="993" t="s">
        <v>328</v>
      </c>
      <c r="V14" s="982"/>
      <c r="W14" s="980"/>
      <c r="X14" s="976"/>
      <c r="Y14" s="976"/>
      <c r="Z14" s="976"/>
      <c r="AA14" s="976"/>
    </row>
    <row r="15" spans="1:27" ht="33.75" customHeight="1" x14ac:dyDescent="0.2">
      <c r="A15" s="1616"/>
      <c r="B15" s="1004" t="s">
        <v>361</v>
      </c>
      <c r="C15" s="1004" t="s">
        <v>1021</v>
      </c>
      <c r="D15" s="980" t="s">
        <v>1021</v>
      </c>
      <c r="E15" s="981" t="s">
        <v>1021</v>
      </c>
      <c r="F15" s="1616"/>
      <c r="G15" s="1005"/>
      <c r="H15" s="1005"/>
      <c r="I15" s="1616"/>
      <c r="J15" s="985">
        <v>0.625</v>
      </c>
      <c r="K15" s="985">
        <v>0.66666666666666663</v>
      </c>
      <c r="L15" s="1616"/>
      <c r="M15" s="1005"/>
      <c r="N15" s="1005"/>
      <c r="O15" s="989" t="e">
        <f>#REF!</f>
        <v>#REF!</v>
      </c>
      <c r="P15" s="989" t="e">
        <v>#REF!</v>
      </c>
      <c r="Q15" s="1616"/>
      <c r="R15" s="992" t="e">
        <f>O15+TIME(0,10,0)</f>
        <v>#REF!</v>
      </c>
      <c r="S15" s="992">
        <v>0.85416666666666663</v>
      </c>
      <c r="T15" s="1616"/>
      <c r="U15" s="993" t="e">
        <v>#REF!</v>
      </c>
      <c r="V15" s="982"/>
      <c r="W15" s="980"/>
      <c r="X15" s="976"/>
      <c r="Y15" s="976"/>
      <c r="Z15" s="976"/>
      <c r="AA15" s="976"/>
    </row>
    <row r="16" spans="1:27" ht="18" customHeight="1" x14ac:dyDescent="0.2">
      <c r="A16" s="1906" t="s">
        <v>635</v>
      </c>
      <c r="B16" s="1598"/>
      <c r="C16" s="1598"/>
      <c r="D16" s="1598"/>
      <c r="E16" s="1598"/>
      <c r="F16" s="1598"/>
      <c r="G16" s="1598"/>
      <c r="H16" s="1598"/>
      <c r="I16" s="1598"/>
      <c r="J16" s="1598"/>
      <c r="K16" s="1598"/>
      <c r="L16" s="1598"/>
      <c r="M16" s="1598"/>
      <c r="N16" s="1598"/>
      <c r="O16" s="1598"/>
      <c r="P16" s="1598"/>
      <c r="Q16" s="1598"/>
      <c r="R16" s="1598"/>
      <c r="S16" s="1598"/>
      <c r="T16" s="1598"/>
      <c r="U16" s="1598"/>
      <c r="V16" s="1598"/>
      <c r="W16" s="1599"/>
      <c r="X16" s="976"/>
      <c r="Y16" s="976"/>
      <c r="Z16" s="976"/>
      <c r="AA16" s="976"/>
    </row>
    <row r="17" spans="1:27" ht="21.75" customHeight="1" x14ac:dyDescent="0.2">
      <c r="A17" s="1907">
        <v>44724</v>
      </c>
      <c r="B17" s="1908">
        <v>10</v>
      </c>
      <c r="C17" s="1908" t="s">
        <v>1021</v>
      </c>
      <c r="D17" s="1908" t="s">
        <v>1021</v>
      </c>
      <c r="E17" s="1909" t="s">
        <v>1021</v>
      </c>
      <c r="F17" s="1910"/>
      <c r="G17" s="1915">
        <v>121</v>
      </c>
      <c r="H17" s="1911">
        <v>6.25E-2</v>
      </c>
      <c r="I17" s="1910"/>
      <c r="J17" s="1912">
        <f>S15+H17</f>
        <v>0.91666666666666663</v>
      </c>
      <c r="K17" s="991" t="s">
        <v>636</v>
      </c>
      <c r="L17" s="1910"/>
      <c r="M17" s="1913" t="e">
        <v>#REF!</v>
      </c>
      <c r="N17" s="1913" t="e">
        <f t="shared" ref="N17:O17" si="1">#REF!</f>
        <v>#REF!</v>
      </c>
      <c r="O17" s="1913" t="e">
        <f t="shared" si="1"/>
        <v>#REF!</v>
      </c>
      <c r="P17" s="1913" t="e">
        <v>#REF!</v>
      </c>
      <c r="Q17" s="1910"/>
      <c r="R17" s="996" t="s">
        <v>637</v>
      </c>
      <c r="S17" s="1918">
        <f>R18+TIME(0,30,0)</f>
        <v>0.38541666666666663</v>
      </c>
      <c r="T17" s="1910"/>
      <c r="U17" s="993" t="s">
        <v>231</v>
      </c>
      <c r="V17" s="997"/>
      <c r="W17" s="998"/>
      <c r="X17" s="976"/>
      <c r="Y17" s="976"/>
      <c r="Z17" s="976"/>
      <c r="AA17" s="976"/>
    </row>
    <row r="18" spans="1:27" ht="21.75" customHeight="1" x14ac:dyDescent="0.2">
      <c r="A18" s="1619"/>
      <c r="B18" s="1616"/>
      <c r="C18" s="1616"/>
      <c r="D18" s="1616"/>
      <c r="E18" s="1616"/>
      <c r="F18" s="1619"/>
      <c r="G18" s="1616"/>
      <c r="H18" s="1616"/>
      <c r="I18" s="1619"/>
      <c r="J18" s="1616"/>
      <c r="K18" s="991" t="s">
        <v>626</v>
      </c>
      <c r="L18" s="1619"/>
      <c r="M18" s="1616"/>
      <c r="N18" s="1616"/>
      <c r="O18" s="1616"/>
      <c r="P18" s="1616"/>
      <c r="Q18" s="1619"/>
      <c r="R18" s="1006">
        <v>0.36458333333333331</v>
      </c>
      <c r="S18" s="1616"/>
      <c r="T18" s="1619"/>
      <c r="U18" s="993" t="s">
        <v>328</v>
      </c>
      <c r="V18" s="999" t="s">
        <v>389</v>
      </c>
      <c r="W18" s="1000"/>
      <c r="X18" s="976"/>
      <c r="Y18" s="976"/>
      <c r="Z18" s="976"/>
      <c r="AA18" s="976"/>
    </row>
    <row r="19" spans="1:27" ht="41.25" customHeight="1" x14ac:dyDescent="0.2">
      <c r="A19" s="1616"/>
      <c r="B19" s="980">
        <v>12</v>
      </c>
      <c r="C19" s="980" t="e">
        <f t="shared" ref="C19:E19" si="2">#REF!</f>
        <v>#REF!</v>
      </c>
      <c r="D19" s="980" t="e">
        <f t="shared" si="2"/>
        <v>#REF!</v>
      </c>
      <c r="E19" s="984" t="e">
        <f t="shared" si="2"/>
        <v>#REF!</v>
      </c>
      <c r="F19" s="1616"/>
      <c r="G19" s="981">
        <v>45</v>
      </c>
      <c r="H19" s="994">
        <v>3.125E-2</v>
      </c>
      <c r="I19" s="1616"/>
      <c r="J19" s="985">
        <f>H19+S17</f>
        <v>0.41666666666666663</v>
      </c>
      <c r="K19" s="985">
        <f>J19+TIME(1,0,0)</f>
        <v>0.45833333333333331</v>
      </c>
      <c r="L19" s="1616"/>
      <c r="M19" s="989" t="e">
        <v>#REF!</v>
      </c>
      <c r="N19" s="989" t="e">
        <f t="shared" ref="N19:O19" si="3">#REF!</f>
        <v>#REF!</v>
      </c>
      <c r="O19" s="989" t="e">
        <f t="shared" si="3"/>
        <v>#REF!</v>
      </c>
      <c r="P19" s="989" t="e">
        <v>#REF!</v>
      </c>
      <c r="Q19" s="1616"/>
      <c r="R19" s="992">
        <v>0.83333333333333337</v>
      </c>
      <c r="S19" s="992">
        <f>R19+TIME(0,30,0)</f>
        <v>0.85416666666666674</v>
      </c>
      <c r="T19" s="1616"/>
      <c r="U19" s="1007" t="s">
        <v>228</v>
      </c>
      <c r="V19" s="982"/>
      <c r="W19" s="980"/>
      <c r="X19" s="976"/>
      <c r="Y19" s="976"/>
      <c r="Z19" s="976"/>
      <c r="AA19" s="976"/>
    </row>
    <row r="20" spans="1:27" ht="30" customHeight="1" x14ac:dyDescent="0.2">
      <c r="A20" s="1916" t="s">
        <v>638</v>
      </c>
      <c r="B20" s="1598"/>
      <c r="C20" s="1598"/>
      <c r="D20" s="1598"/>
      <c r="E20" s="1598"/>
      <c r="F20" s="1598"/>
      <c r="G20" s="1598"/>
      <c r="H20" s="1598"/>
      <c r="I20" s="1598"/>
      <c r="J20" s="1598"/>
      <c r="K20" s="1598"/>
      <c r="L20" s="1598"/>
      <c r="M20" s="1598"/>
      <c r="N20" s="1598"/>
      <c r="O20" s="1598"/>
      <c r="P20" s="1598"/>
      <c r="Q20" s="1598"/>
      <c r="R20" s="1598"/>
      <c r="S20" s="1599"/>
      <c r="T20" s="1008"/>
      <c r="U20" s="984"/>
      <c r="V20" s="1917"/>
      <c r="W20" s="1599"/>
      <c r="X20" s="976"/>
      <c r="Y20" s="976"/>
      <c r="Z20" s="976"/>
      <c r="AA20" s="976"/>
    </row>
    <row r="21" spans="1:27" ht="13.5" customHeight="1" x14ac:dyDescent="0.2">
      <c r="A21" s="976"/>
      <c r="B21" s="976"/>
      <c r="C21" s="976"/>
      <c r="D21" s="1009"/>
      <c r="E21" s="976"/>
      <c r="F21" s="976"/>
      <c r="G21" s="976"/>
      <c r="H21" s="976"/>
      <c r="I21" s="976"/>
      <c r="J21" s="976"/>
      <c r="K21" s="976"/>
      <c r="L21" s="976"/>
      <c r="M21" s="976"/>
      <c r="N21" s="976"/>
      <c r="O21" s="976"/>
      <c r="P21" s="976"/>
      <c r="Q21" s="976"/>
      <c r="R21" s="1010"/>
      <c r="S21" s="1010"/>
      <c r="T21" s="976"/>
      <c r="U21" s="1010"/>
      <c r="V21" s="1010"/>
      <c r="W21" s="1011"/>
      <c r="X21" s="976"/>
      <c r="Y21" s="976"/>
      <c r="Z21" s="976"/>
      <c r="AA21" s="976"/>
    </row>
    <row r="22" spans="1:27" ht="13.5" customHeight="1" x14ac:dyDescent="0.2">
      <c r="A22" s="976"/>
      <c r="B22" s="976"/>
      <c r="C22" s="976"/>
      <c r="D22" s="1009"/>
      <c r="E22" s="976"/>
      <c r="F22" s="976"/>
      <c r="G22" s="976"/>
      <c r="H22" s="976"/>
      <c r="I22" s="976"/>
      <c r="J22" s="976"/>
      <c r="K22" s="976"/>
      <c r="L22" s="976"/>
      <c r="M22" s="976"/>
      <c r="N22" s="976"/>
      <c r="O22" s="976"/>
      <c r="P22" s="976"/>
      <c r="Q22" s="976"/>
      <c r="R22" s="1010"/>
      <c r="S22" s="1010"/>
      <c r="T22" s="976"/>
      <c r="U22" s="1010"/>
      <c r="V22" s="1010"/>
      <c r="W22" s="1011"/>
      <c r="X22" s="976"/>
      <c r="Y22" s="976"/>
      <c r="Z22" s="976"/>
      <c r="AA22" s="976"/>
    </row>
    <row r="23" spans="1:27" ht="13.5" customHeight="1" x14ac:dyDescent="0.2">
      <c r="A23" s="976"/>
      <c r="B23" s="976"/>
      <c r="C23" s="976"/>
      <c r="D23" s="1009"/>
      <c r="E23" s="976"/>
      <c r="F23" s="976"/>
      <c r="G23" s="976"/>
      <c r="H23" s="976"/>
      <c r="I23" s="976"/>
      <c r="J23" s="976"/>
      <c r="K23" s="976"/>
      <c r="L23" s="976"/>
      <c r="M23" s="976"/>
      <c r="N23" s="976"/>
      <c r="O23" s="976"/>
      <c r="P23" s="976"/>
      <c r="Q23" s="976"/>
      <c r="R23" s="1010"/>
      <c r="S23" s="1010"/>
      <c r="T23" s="976"/>
      <c r="U23" s="1010"/>
      <c r="V23" s="1010"/>
      <c r="W23" s="1011"/>
      <c r="X23" s="976"/>
      <c r="Y23" s="976"/>
      <c r="Z23" s="976"/>
      <c r="AA23" s="976"/>
    </row>
    <row r="24" spans="1:27" ht="13.5" customHeight="1" x14ac:dyDescent="0.2">
      <c r="A24" s="976"/>
      <c r="B24" s="976"/>
      <c r="C24" s="976"/>
      <c r="D24" s="1009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1010"/>
      <c r="S24" s="1010"/>
      <c r="T24" s="976"/>
      <c r="U24" s="1010"/>
      <c r="V24" s="1010"/>
      <c r="W24" s="1011"/>
      <c r="X24" s="976"/>
      <c r="Y24" s="976"/>
      <c r="Z24" s="976"/>
      <c r="AA24" s="976"/>
    </row>
    <row r="25" spans="1:27" ht="13.5" customHeight="1" x14ac:dyDescent="0.2">
      <c r="A25" s="976"/>
      <c r="B25" s="976"/>
      <c r="C25" s="976"/>
      <c r="D25" s="1009"/>
      <c r="E25" s="976"/>
      <c r="F25" s="976"/>
      <c r="G25" s="976"/>
      <c r="H25" s="976"/>
      <c r="I25" s="976"/>
      <c r="J25" s="976"/>
      <c r="K25" s="976"/>
      <c r="L25" s="976"/>
      <c r="M25" s="976"/>
      <c r="N25" s="976"/>
      <c r="O25" s="976"/>
      <c r="P25" s="976"/>
      <c r="Q25" s="976"/>
      <c r="R25" s="1010"/>
      <c r="S25" s="1010"/>
      <c r="T25" s="976"/>
      <c r="U25" s="1010"/>
      <c r="V25" s="1010"/>
      <c r="W25" s="1011"/>
      <c r="X25" s="976"/>
      <c r="Y25" s="976"/>
      <c r="Z25" s="976"/>
      <c r="AA25" s="976"/>
    </row>
    <row r="26" spans="1:27" ht="13.5" customHeight="1" x14ac:dyDescent="0.2">
      <c r="A26" s="976"/>
      <c r="B26" s="976"/>
      <c r="C26" s="976"/>
      <c r="D26" s="1009"/>
      <c r="E26" s="976"/>
      <c r="F26" s="976"/>
      <c r="G26" s="976"/>
      <c r="H26" s="976"/>
      <c r="I26" s="976"/>
      <c r="J26" s="976"/>
      <c r="K26" s="976"/>
      <c r="L26" s="976"/>
      <c r="M26" s="976"/>
      <c r="N26" s="976"/>
      <c r="O26" s="976"/>
      <c r="P26" s="976"/>
      <c r="Q26" s="976"/>
      <c r="R26" s="1010"/>
      <c r="S26" s="1010"/>
      <c r="T26" s="976"/>
      <c r="U26" s="1010"/>
      <c r="V26" s="1010"/>
      <c r="W26" s="1011"/>
      <c r="X26" s="976"/>
      <c r="Y26" s="976"/>
      <c r="Z26" s="976"/>
      <c r="AA26" s="976"/>
    </row>
    <row r="27" spans="1:27" ht="13.5" customHeight="1" x14ac:dyDescent="0.2">
      <c r="A27" s="976"/>
      <c r="B27" s="976"/>
      <c r="C27" s="976"/>
      <c r="D27" s="1009"/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  <c r="Q27" s="976"/>
      <c r="R27" s="1010"/>
      <c r="S27" s="1010"/>
      <c r="T27" s="976"/>
      <c r="U27" s="1010"/>
      <c r="V27" s="1010"/>
      <c r="W27" s="1011"/>
      <c r="X27" s="976"/>
      <c r="Y27" s="976"/>
      <c r="Z27" s="976"/>
      <c r="AA27" s="976"/>
    </row>
    <row r="28" spans="1:27" ht="13.5" customHeight="1" x14ac:dyDescent="0.2">
      <c r="A28" s="976"/>
      <c r="B28" s="976"/>
      <c r="C28" s="976"/>
      <c r="D28" s="1009"/>
      <c r="E28" s="976"/>
      <c r="F28" s="976"/>
      <c r="G28" s="976"/>
      <c r="H28" s="976"/>
      <c r="I28" s="976"/>
      <c r="J28" s="976"/>
      <c r="K28" s="976"/>
      <c r="L28" s="976"/>
      <c r="M28" s="976"/>
      <c r="N28" s="976"/>
      <c r="O28" s="976"/>
      <c r="P28" s="976"/>
      <c r="Q28" s="976"/>
      <c r="R28" s="1010"/>
      <c r="S28" s="1010"/>
      <c r="T28" s="976"/>
      <c r="U28" s="1010"/>
      <c r="V28" s="1010"/>
      <c r="W28" s="1011"/>
      <c r="X28" s="976"/>
      <c r="Y28" s="976"/>
      <c r="Z28" s="976"/>
      <c r="AA28" s="976"/>
    </row>
    <row r="29" spans="1:27" ht="13.5" customHeight="1" x14ac:dyDescent="0.2">
      <c r="A29" s="976"/>
      <c r="B29" s="976"/>
      <c r="C29" s="976"/>
      <c r="D29" s="1009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1010"/>
      <c r="S29" s="1010"/>
      <c r="T29" s="976"/>
      <c r="U29" s="1010"/>
      <c r="V29" s="1010"/>
      <c r="W29" s="1011"/>
      <c r="X29" s="976"/>
      <c r="Y29" s="976"/>
      <c r="Z29" s="976"/>
      <c r="AA29" s="976"/>
    </row>
    <row r="30" spans="1:27" ht="13.5" customHeight="1" x14ac:dyDescent="0.2">
      <c r="A30" s="976"/>
      <c r="B30" s="976"/>
      <c r="C30" s="976"/>
      <c r="D30" s="1009"/>
      <c r="E30" s="976"/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6"/>
      <c r="R30" s="1010"/>
      <c r="S30" s="1010"/>
      <c r="T30" s="976"/>
      <c r="U30" s="1010"/>
      <c r="V30" s="1010"/>
      <c r="W30" s="1011"/>
      <c r="X30" s="976"/>
      <c r="Y30" s="976"/>
      <c r="Z30" s="976"/>
      <c r="AA30" s="976"/>
    </row>
    <row r="31" spans="1:27" ht="13.5" customHeight="1" x14ac:dyDescent="0.2">
      <c r="A31" s="976"/>
      <c r="B31" s="976"/>
      <c r="C31" s="976"/>
      <c r="D31" s="1009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1010"/>
      <c r="S31" s="1010"/>
      <c r="T31" s="976"/>
      <c r="U31" s="1010"/>
      <c r="V31" s="1010"/>
      <c r="W31" s="1011"/>
      <c r="X31" s="976"/>
      <c r="Y31" s="976"/>
      <c r="Z31" s="976"/>
      <c r="AA31" s="976"/>
    </row>
    <row r="32" spans="1:27" ht="13.5" customHeight="1" x14ac:dyDescent="0.2">
      <c r="A32" s="976"/>
      <c r="B32" s="976"/>
      <c r="C32" s="976"/>
      <c r="D32" s="1009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1010"/>
      <c r="S32" s="1010"/>
      <c r="T32" s="976"/>
      <c r="U32" s="1010"/>
      <c r="V32" s="1010"/>
      <c r="W32" s="1011"/>
      <c r="X32" s="976"/>
      <c r="Y32" s="976"/>
      <c r="Z32" s="976"/>
      <c r="AA32" s="976"/>
    </row>
    <row r="33" spans="1:27" ht="13.5" customHeight="1" x14ac:dyDescent="0.2">
      <c r="A33" s="976"/>
      <c r="B33" s="976"/>
      <c r="C33" s="976"/>
      <c r="D33" s="1009"/>
      <c r="E33" s="976"/>
      <c r="F33" s="976"/>
      <c r="G33" s="976"/>
      <c r="H33" s="976"/>
      <c r="I33" s="976"/>
      <c r="J33" s="976"/>
      <c r="K33" s="976"/>
      <c r="L33" s="976"/>
      <c r="M33" s="976"/>
      <c r="N33" s="976"/>
      <c r="O33" s="976"/>
      <c r="P33" s="976"/>
      <c r="Q33" s="976"/>
      <c r="R33" s="1010"/>
      <c r="S33" s="1010"/>
      <c r="T33" s="976"/>
      <c r="U33" s="1010"/>
      <c r="V33" s="1010"/>
      <c r="W33" s="1011"/>
      <c r="X33" s="976"/>
      <c r="Y33" s="976"/>
      <c r="Z33" s="976"/>
      <c r="AA33" s="976"/>
    </row>
    <row r="34" spans="1:27" ht="13.5" customHeight="1" x14ac:dyDescent="0.2">
      <c r="A34" s="976"/>
      <c r="B34" s="976"/>
      <c r="C34" s="976"/>
      <c r="D34" s="1009"/>
      <c r="E34" s="976"/>
      <c r="F34" s="976"/>
      <c r="G34" s="976"/>
      <c r="H34" s="976"/>
      <c r="I34" s="976"/>
      <c r="J34" s="976"/>
      <c r="K34" s="976"/>
      <c r="L34" s="976"/>
      <c r="M34" s="976"/>
      <c r="N34" s="976"/>
      <c r="O34" s="976"/>
      <c r="P34" s="976"/>
      <c r="Q34" s="976"/>
      <c r="R34" s="1010"/>
      <c r="S34" s="1010"/>
      <c r="T34" s="976"/>
      <c r="U34" s="1010"/>
      <c r="V34" s="1010"/>
      <c r="W34" s="1011"/>
      <c r="X34" s="976"/>
      <c r="Y34" s="976"/>
      <c r="Z34" s="976"/>
      <c r="AA34" s="976"/>
    </row>
    <row r="35" spans="1:27" ht="13.5" customHeight="1" x14ac:dyDescent="0.2">
      <c r="A35" s="976"/>
      <c r="B35" s="976"/>
      <c r="C35" s="976"/>
      <c r="D35" s="1009"/>
      <c r="E35" s="976"/>
      <c r="F35" s="976"/>
      <c r="G35" s="976"/>
      <c r="H35" s="976"/>
      <c r="I35" s="976"/>
      <c r="J35" s="976"/>
      <c r="K35" s="976"/>
      <c r="L35" s="976"/>
      <c r="M35" s="976"/>
      <c r="N35" s="976"/>
      <c r="O35" s="976"/>
      <c r="P35" s="976"/>
      <c r="Q35" s="976"/>
      <c r="R35" s="1010"/>
      <c r="S35" s="1010"/>
      <c r="T35" s="976"/>
      <c r="U35" s="1010"/>
      <c r="V35" s="1010"/>
      <c r="W35" s="1011"/>
      <c r="X35" s="976"/>
      <c r="Y35" s="976"/>
      <c r="Z35" s="976"/>
      <c r="AA35" s="976"/>
    </row>
    <row r="36" spans="1:27" ht="13.5" customHeight="1" x14ac:dyDescent="0.2">
      <c r="A36" s="976"/>
      <c r="B36" s="976"/>
      <c r="C36" s="976"/>
      <c r="D36" s="1009"/>
      <c r="E36" s="976"/>
      <c r="F36" s="976"/>
      <c r="G36" s="976"/>
      <c r="H36" s="976"/>
      <c r="I36" s="976"/>
      <c r="J36" s="976"/>
      <c r="K36" s="976"/>
      <c r="L36" s="976"/>
      <c r="M36" s="976"/>
      <c r="N36" s="976"/>
      <c r="O36" s="976"/>
      <c r="P36" s="976"/>
      <c r="Q36" s="976"/>
      <c r="R36" s="1010"/>
      <c r="S36" s="1010"/>
      <c r="T36" s="976"/>
      <c r="U36" s="1010"/>
      <c r="V36" s="1010"/>
      <c r="W36" s="1011"/>
      <c r="X36" s="976"/>
      <c r="Y36" s="976"/>
      <c r="Z36" s="976"/>
      <c r="AA36" s="976"/>
    </row>
    <row r="37" spans="1:27" ht="13.5" customHeight="1" x14ac:dyDescent="0.2">
      <c r="A37" s="976"/>
      <c r="B37" s="976"/>
      <c r="C37" s="976"/>
      <c r="D37" s="1009"/>
      <c r="E37" s="976"/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976"/>
      <c r="R37" s="1010"/>
      <c r="S37" s="1010"/>
      <c r="T37" s="976"/>
      <c r="U37" s="1010"/>
      <c r="V37" s="1010"/>
      <c r="W37" s="1011"/>
      <c r="X37" s="976"/>
      <c r="Y37" s="976"/>
      <c r="Z37" s="976"/>
      <c r="AA37" s="976"/>
    </row>
    <row r="38" spans="1:27" ht="13.5" customHeight="1" x14ac:dyDescent="0.2">
      <c r="A38" s="976"/>
      <c r="B38" s="976"/>
      <c r="C38" s="976"/>
      <c r="D38" s="1009"/>
      <c r="E38" s="976"/>
      <c r="F38" s="976"/>
      <c r="G38" s="976"/>
      <c r="H38" s="976"/>
      <c r="I38" s="976"/>
      <c r="J38" s="976"/>
      <c r="K38" s="976"/>
      <c r="L38" s="976"/>
      <c r="M38" s="976"/>
      <c r="N38" s="976"/>
      <c r="O38" s="976"/>
      <c r="P38" s="976"/>
      <c r="Q38" s="976"/>
      <c r="R38" s="1010"/>
      <c r="S38" s="1010"/>
      <c r="T38" s="976"/>
      <c r="U38" s="1010"/>
      <c r="V38" s="1010"/>
      <c r="W38" s="1011"/>
      <c r="X38" s="976"/>
      <c r="Y38" s="976"/>
      <c r="Z38" s="976"/>
      <c r="AA38" s="976"/>
    </row>
    <row r="39" spans="1:27" ht="13.5" customHeight="1" x14ac:dyDescent="0.2">
      <c r="A39" s="976"/>
      <c r="B39" s="976"/>
      <c r="C39" s="976"/>
      <c r="D39" s="1009"/>
      <c r="E39" s="976"/>
      <c r="F39" s="976"/>
      <c r="G39" s="976"/>
      <c r="H39" s="976"/>
      <c r="I39" s="976"/>
      <c r="J39" s="976"/>
      <c r="K39" s="976"/>
      <c r="L39" s="976"/>
      <c r="M39" s="976"/>
      <c r="N39" s="976"/>
      <c r="O39" s="976"/>
      <c r="P39" s="976"/>
      <c r="Q39" s="976"/>
      <c r="R39" s="1010"/>
      <c r="S39" s="1010"/>
      <c r="T39" s="976"/>
      <c r="U39" s="1010"/>
      <c r="V39" s="1010"/>
      <c r="W39" s="1011"/>
      <c r="X39" s="976"/>
      <c r="Y39" s="976"/>
      <c r="Z39" s="976"/>
      <c r="AA39" s="976"/>
    </row>
    <row r="40" spans="1:27" ht="13.5" customHeight="1" x14ac:dyDescent="0.2">
      <c r="A40" s="976"/>
      <c r="B40" s="976"/>
      <c r="C40" s="976"/>
      <c r="D40" s="1009"/>
      <c r="E40" s="976"/>
      <c r="F40" s="976"/>
      <c r="G40" s="976"/>
      <c r="H40" s="976"/>
      <c r="I40" s="976"/>
      <c r="J40" s="976"/>
      <c r="K40" s="976"/>
      <c r="L40" s="976"/>
      <c r="M40" s="976"/>
      <c r="N40" s="976"/>
      <c r="O40" s="976"/>
      <c r="P40" s="976"/>
      <c r="Q40" s="976"/>
      <c r="R40" s="1010"/>
      <c r="S40" s="1010"/>
      <c r="T40" s="976"/>
      <c r="U40" s="1010"/>
      <c r="V40" s="1010"/>
      <c r="W40" s="1011"/>
      <c r="X40" s="976"/>
      <c r="Y40" s="976"/>
      <c r="Z40" s="976"/>
      <c r="AA40" s="976"/>
    </row>
    <row r="41" spans="1:27" ht="13.5" customHeight="1" x14ac:dyDescent="0.2">
      <c r="A41" s="976"/>
      <c r="B41" s="976"/>
      <c r="C41" s="976"/>
      <c r="D41" s="1009"/>
      <c r="E41" s="976"/>
      <c r="F41" s="976"/>
      <c r="G41" s="976"/>
      <c r="H41" s="976"/>
      <c r="I41" s="976"/>
      <c r="J41" s="976"/>
      <c r="K41" s="976"/>
      <c r="L41" s="976"/>
      <c r="M41" s="976"/>
      <c r="N41" s="976"/>
      <c r="O41" s="976"/>
      <c r="P41" s="976"/>
      <c r="Q41" s="976"/>
      <c r="R41" s="1010"/>
      <c r="S41" s="1010"/>
      <c r="T41" s="976"/>
      <c r="U41" s="1010"/>
      <c r="V41" s="1010"/>
      <c r="W41" s="1011"/>
      <c r="X41" s="976"/>
      <c r="Y41" s="976"/>
      <c r="Z41" s="976"/>
      <c r="AA41" s="976"/>
    </row>
    <row r="42" spans="1:27" ht="13.5" customHeight="1" x14ac:dyDescent="0.2">
      <c r="A42" s="976"/>
      <c r="B42" s="976"/>
      <c r="C42" s="976"/>
      <c r="D42" s="1009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1010"/>
      <c r="S42" s="1010"/>
      <c r="T42" s="976"/>
      <c r="U42" s="1010"/>
      <c r="V42" s="1010"/>
      <c r="W42" s="1011"/>
      <c r="X42" s="976"/>
      <c r="Y42" s="976"/>
      <c r="Z42" s="976"/>
      <c r="AA42" s="976"/>
    </row>
    <row r="43" spans="1:27" ht="13.5" customHeight="1" x14ac:dyDescent="0.2">
      <c r="A43" s="976"/>
      <c r="B43" s="976"/>
      <c r="C43" s="976"/>
      <c r="D43" s="1009"/>
      <c r="E43" s="976"/>
      <c r="F43" s="976"/>
      <c r="G43" s="976"/>
      <c r="H43" s="976"/>
      <c r="I43" s="976"/>
      <c r="J43" s="976"/>
      <c r="K43" s="976"/>
      <c r="L43" s="976"/>
      <c r="M43" s="976"/>
      <c r="N43" s="976"/>
      <c r="O43" s="976"/>
      <c r="P43" s="976"/>
      <c r="Q43" s="976"/>
      <c r="R43" s="1010"/>
      <c r="S43" s="1010"/>
      <c r="T43" s="976"/>
      <c r="U43" s="1010"/>
      <c r="V43" s="1010"/>
      <c r="W43" s="1011"/>
      <c r="X43" s="976"/>
      <c r="Y43" s="976"/>
      <c r="Z43" s="976"/>
      <c r="AA43" s="976"/>
    </row>
    <row r="44" spans="1:27" ht="13.5" customHeight="1" x14ac:dyDescent="0.2">
      <c r="A44" s="976"/>
      <c r="B44" s="976"/>
      <c r="C44" s="976"/>
      <c r="D44" s="1009"/>
      <c r="E44" s="976"/>
      <c r="F44" s="976"/>
      <c r="G44" s="976"/>
      <c r="H44" s="976"/>
      <c r="I44" s="976"/>
      <c r="J44" s="976"/>
      <c r="K44" s="976"/>
      <c r="L44" s="976"/>
      <c r="M44" s="976"/>
      <c r="N44" s="976"/>
      <c r="O44" s="976"/>
      <c r="P44" s="976"/>
      <c r="Q44" s="976"/>
      <c r="R44" s="1010"/>
      <c r="S44" s="1010"/>
      <c r="T44" s="976"/>
      <c r="U44" s="1010"/>
      <c r="V44" s="1010"/>
      <c r="W44" s="1011"/>
      <c r="X44" s="976"/>
      <c r="Y44" s="976"/>
      <c r="Z44" s="976"/>
      <c r="AA44" s="976"/>
    </row>
    <row r="45" spans="1:27" ht="13.5" customHeight="1" x14ac:dyDescent="0.2">
      <c r="A45" s="976"/>
      <c r="B45" s="976"/>
      <c r="C45" s="976"/>
      <c r="D45" s="1009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1010"/>
      <c r="S45" s="1010"/>
      <c r="T45" s="976"/>
      <c r="U45" s="1010"/>
      <c r="V45" s="1010"/>
      <c r="W45" s="1011"/>
      <c r="X45" s="976"/>
      <c r="Y45" s="976"/>
      <c r="Z45" s="976"/>
      <c r="AA45" s="976"/>
    </row>
    <row r="46" spans="1:27" ht="13.5" customHeight="1" x14ac:dyDescent="0.2">
      <c r="A46" s="976"/>
      <c r="B46" s="976"/>
      <c r="C46" s="976"/>
      <c r="D46" s="1009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1010"/>
      <c r="S46" s="1010"/>
      <c r="T46" s="976"/>
      <c r="U46" s="1010"/>
      <c r="V46" s="1010"/>
      <c r="W46" s="1011"/>
      <c r="X46" s="976"/>
      <c r="Y46" s="976"/>
      <c r="Z46" s="976"/>
      <c r="AA46" s="976"/>
    </row>
    <row r="47" spans="1:27" ht="13.5" customHeight="1" x14ac:dyDescent="0.2">
      <c r="A47" s="976"/>
      <c r="B47" s="976"/>
      <c r="C47" s="976"/>
      <c r="D47" s="1009"/>
      <c r="E47" s="976"/>
      <c r="F47" s="976"/>
      <c r="G47" s="976"/>
      <c r="H47" s="976"/>
      <c r="I47" s="976"/>
      <c r="J47" s="976"/>
      <c r="K47" s="976"/>
      <c r="L47" s="976"/>
      <c r="M47" s="976"/>
      <c r="N47" s="976"/>
      <c r="O47" s="976"/>
      <c r="P47" s="976"/>
      <c r="Q47" s="976"/>
      <c r="R47" s="1010"/>
      <c r="S47" s="1010"/>
      <c r="T47" s="976"/>
      <c r="U47" s="1010"/>
      <c r="V47" s="1010"/>
      <c r="W47" s="1011"/>
      <c r="X47" s="976"/>
      <c r="Y47" s="976"/>
      <c r="Z47" s="976"/>
      <c r="AA47" s="976"/>
    </row>
    <row r="48" spans="1:27" ht="13.5" customHeight="1" x14ac:dyDescent="0.2">
      <c r="A48" s="976"/>
      <c r="B48" s="976"/>
      <c r="C48" s="976"/>
      <c r="D48" s="1009"/>
      <c r="E48" s="976"/>
      <c r="F48" s="976"/>
      <c r="G48" s="976"/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1010"/>
      <c r="S48" s="1010"/>
      <c r="T48" s="976"/>
      <c r="U48" s="1010"/>
      <c r="V48" s="1010"/>
      <c r="W48" s="1011"/>
      <c r="X48" s="976"/>
      <c r="Y48" s="976"/>
      <c r="Z48" s="976"/>
      <c r="AA48" s="976"/>
    </row>
    <row r="49" spans="1:27" ht="13.5" customHeight="1" x14ac:dyDescent="0.2">
      <c r="A49" s="976"/>
      <c r="B49" s="976"/>
      <c r="C49" s="976"/>
      <c r="D49" s="1009"/>
      <c r="E49" s="976"/>
      <c r="F49" s="976"/>
      <c r="G49" s="976"/>
      <c r="H49" s="976"/>
      <c r="I49" s="976"/>
      <c r="J49" s="976"/>
      <c r="K49" s="976"/>
      <c r="L49" s="976"/>
      <c r="M49" s="976"/>
      <c r="N49" s="976"/>
      <c r="O49" s="976"/>
      <c r="P49" s="976"/>
      <c r="Q49" s="976"/>
      <c r="R49" s="1010"/>
      <c r="S49" s="1010"/>
      <c r="T49" s="976"/>
      <c r="U49" s="1010"/>
      <c r="V49" s="1010"/>
      <c r="W49" s="1011"/>
      <c r="X49" s="976"/>
      <c r="Y49" s="976"/>
      <c r="Z49" s="976"/>
      <c r="AA49" s="976"/>
    </row>
    <row r="50" spans="1:27" ht="13.5" customHeight="1" x14ac:dyDescent="0.2">
      <c r="A50" s="976"/>
      <c r="B50" s="976"/>
      <c r="C50" s="976"/>
      <c r="D50" s="1009"/>
      <c r="E50" s="976"/>
      <c r="F50" s="976"/>
      <c r="G50" s="976"/>
      <c r="H50" s="976"/>
      <c r="I50" s="976"/>
      <c r="J50" s="976"/>
      <c r="K50" s="976"/>
      <c r="L50" s="976"/>
      <c r="M50" s="976"/>
      <c r="N50" s="976"/>
      <c r="O50" s="976"/>
      <c r="P50" s="976"/>
      <c r="Q50" s="976"/>
      <c r="R50" s="1010"/>
      <c r="S50" s="1010"/>
      <c r="T50" s="976"/>
      <c r="U50" s="1010"/>
      <c r="V50" s="1010"/>
      <c r="W50" s="1011"/>
      <c r="X50" s="976"/>
      <c r="Y50" s="976"/>
      <c r="Z50" s="976"/>
      <c r="AA50" s="976"/>
    </row>
    <row r="51" spans="1:27" ht="13.5" customHeight="1" x14ac:dyDescent="0.2">
      <c r="A51" s="976"/>
      <c r="B51" s="976"/>
      <c r="C51" s="976"/>
      <c r="D51" s="1009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1010"/>
      <c r="S51" s="1010"/>
      <c r="T51" s="976"/>
      <c r="U51" s="1010"/>
      <c r="V51" s="1010"/>
      <c r="W51" s="1011"/>
      <c r="X51" s="976"/>
      <c r="Y51" s="976"/>
      <c r="Z51" s="976"/>
      <c r="AA51" s="976"/>
    </row>
    <row r="52" spans="1:27" ht="13.5" customHeight="1" x14ac:dyDescent="0.2">
      <c r="A52" s="976"/>
      <c r="B52" s="976"/>
      <c r="C52" s="976"/>
      <c r="D52" s="1009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1010"/>
      <c r="S52" s="1010"/>
      <c r="T52" s="976"/>
      <c r="U52" s="1010"/>
      <c r="V52" s="1010"/>
      <c r="W52" s="1011"/>
      <c r="X52" s="976"/>
      <c r="Y52" s="976"/>
      <c r="Z52" s="976"/>
      <c r="AA52" s="976"/>
    </row>
    <row r="53" spans="1:27" ht="13.5" customHeight="1" x14ac:dyDescent="0.2">
      <c r="A53" s="976"/>
      <c r="B53" s="976"/>
      <c r="C53" s="976"/>
      <c r="D53" s="1009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1010"/>
      <c r="S53" s="1010"/>
      <c r="T53" s="976"/>
      <c r="U53" s="1010"/>
      <c r="V53" s="1010"/>
      <c r="W53" s="1011"/>
      <c r="X53" s="976"/>
      <c r="Y53" s="976"/>
      <c r="Z53" s="976"/>
      <c r="AA53" s="976"/>
    </row>
    <row r="54" spans="1:27" ht="13.5" customHeight="1" x14ac:dyDescent="0.2">
      <c r="A54" s="976"/>
      <c r="B54" s="976"/>
      <c r="C54" s="976"/>
      <c r="D54" s="1009"/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1010"/>
      <c r="S54" s="1010"/>
      <c r="T54" s="976"/>
      <c r="U54" s="1010"/>
      <c r="V54" s="1010"/>
      <c r="W54" s="1011"/>
      <c r="X54" s="976"/>
      <c r="Y54" s="976"/>
      <c r="Z54" s="976"/>
      <c r="AA54" s="976"/>
    </row>
    <row r="55" spans="1:27" ht="13.5" customHeight="1" x14ac:dyDescent="0.2">
      <c r="A55" s="976"/>
      <c r="B55" s="976"/>
      <c r="C55" s="976"/>
      <c r="D55" s="1009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1010"/>
      <c r="S55" s="1010"/>
      <c r="T55" s="976"/>
      <c r="U55" s="1010"/>
      <c r="V55" s="1010"/>
      <c r="W55" s="1011"/>
      <c r="X55" s="976"/>
      <c r="Y55" s="976"/>
      <c r="Z55" s="976"/>
      <c r="AA55" s="976"/>
    </row>
    <row r="56" spans="1:27" ht="13.5" customHeight="1" x14ac:dyDescent="0.2">
      <c r="A56" s="976"/>
      <c r="B56" s="976"/>
      <c r="C56" s="976"/>
      <c r="D56" s="1009"/>
      <c r="E56" s="976"/>
      <c r="F56" s="976"/>
      <c r="G56" s="976"/>
      <c r="H56" s="976"/>
      <c r="I56" s="976"/>
      <c r="J56" s="976"/>
      <c r="K56" s="976"/>
      <c r="L56" s="976"/>
      <c r="M56" s="976"/>
      <c r="N56" s="976"/>
      <c r="O56" s="976"/>
      <c r="P56" s="976"/>
      <c r="Q56" s="976"/>
      <c r="R56" s="1010"/>
      <c r="S56" s="1010"/>
      <c r="T56" s="976"/>
      <c r="U56" s="1010"/>
      <c r="V56" s="1010"/>
      <c r="W56" s="1011"/>
      <c r="X56" s="976"/>
      <c r="Y56" s="976"/>
      <c r="Z56" s="976"/>
      <c r="AA56" s="976"/>
    </row>
    <row r="57" spans="1:27" ht="13.5" customHeight="1" x14ac:dyDescent="0.2">
      <c r="A57" s="976"/>
      <c r="B57" s="976"/>
      <c r="C57" s="976"/>
      <c r="D57" s="1009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  <c r="Q57" s="976"/>
      <c r="R57" s="1010"/>
      <c r="S57" s="1010"/>
      <c r="T57" s="976"/>
      <c r="U57" s="1010"/>
      <c r="V57" s="1010"/>
      <c r="W57" s="1011"/>
      <c r="X57" s="976"/>
      <c r="Y57" s="976"/>
      <c r="Z57" s="976"/>
      <c r="AA57" s="976"/>
    </row>
    <row r="58" spans="1:27" ht="13.5" customHeight="1" x14ac:dyDescent="0.2">
      <c r="A58" s="976"/>
      <c r="B58" s="976"/>
      <c r="C58" s="976"/>
      <c r="D58" s="1009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1010"/>
      <c r="S58" s="1010"/>
      <c r="T58" s="976"/>
      <c r="U58" s="1010"/>
      <c r="V58" s="1010"/>
      <c r="W58" s="1011"/>
      <c r="X58" s="976"/>
      <c r="Y58" s="976"/>
      <c r="Z58" s="976"/>
      <c r="AA58" s="976"/>
    </row>
    <row r="59" spans="1:27" ht="13.5" customHeight="1" x14ac:dyDescent="0.2">
      <c r="A59" s="976"/>
      <c r="B59" s="976"/>
      <c r="C59" s="976"/>
      <c r="D59" s="1009"/>
      <c r="E59" s="976"/>
      <c r="F59" s="976"/>
      <c r="G59" s="976"/>
      <c r="H59" s="976"/>
      <c r="I59" s="976"/>
      <c r="J59" s="976"/>
      <c r="K59" s="976"/>
      <c r="L59" s="976"/>
      <c r="M59" s="976"/>
      <c r="N59" s="976"/>
      <c r="O59" s="976"/>
      <c r="P59" s="976"/>
      <c r="Q59" s="976"/>
      <c r="R59" s="1010"/>
      <c r="S59" s="1010"/>
      <c r="T59" s="976"/>
      <c r="U59" s="1010"/>
      <c r="V59" s="1010"/>
      <c r="W59" s="1011"/>
      <c r="X59" s="976"/>
      <c r="Y59" s="976"/>
      <c r="Z59" s="976"/>
      <c r="AA59" s="976"/>
    </row>
    <row r="60" spans="1:27" ht="13.5" customHeight="1" x14ac:dyDescent="0.2">
      <c r="A60" s="976"/>
      <c r="B60" s="976"/>
      <c r="C60" s="976"/>
      <c r="D60" s="1009"/>
      <c r="E60" s="976"/>
      <c r="F60" s="976"/>
      <c r="G60" s="976"/>
      <c r="H60" s="976"/>
      <c r="I60" s="976"/>
      <c r="J60" s="976"/>
      <c r="K60" s="976"/>
      <c r="L60" s="976"/>
      <c r="M60" s="976"/>
      <c r="N60" s="976"/>
      <c r="O60" s="976"/>
      <c r="P60" s="976"/>
      <c r="Q60" s="976"/>
      <c r="R60" s="1010"/>
      <c r="S60" s="1010"/>
      <c r="T60" s="976"/>
      <c r="U60" s="1010"/>
      <c r="V60" s="1010"/>
      <c r="W60" s="1011"/>
      <c r="X60" s="976"/>
      <c r="Y60" s="976"/>
      <c r="Z60" s="976"/>
      <c r="AA60" s="976"/>
    </row>
    <row r="61" spans="1:27" ht="13.5" customHeight="1" x14ac:dyDescent="0.2">
      <c r="A61" s="976"/>
      <c r="B61" s="976"/>
      <c r="C61" s="976"/>
      <c r="D61" s="1009"/>
      <c r="E61" s="976"/>
      <c r="F61" s="976"/>
      <c r="G61" s="976"/>
      <c r="H61" s="976"/>
      <c r="I61" s="976"/>
      <c r="J61" s="976"/>
      <c r="K61" s="976"/>
      <c r="L61" s="976"/>
      <c r="M61" s="976"/>
      <c r="N61" s="976"/>
      <c r="O61" s="976"/>
      <c r="P61" s="976"/>
      <c r="Q61" s="976"/>
      <c r="R61" s="1010"/>
      <c r="S61" s="1010"/>
      <c r="T61" s="976"/>
      <c r="U61" s="1010"/>
      <c r="V61" s="1010"/>
      <c r="W61" s="1011"/>
      <c r="X61" s="976"/>
      <c r="Y61" s="976"/>
      <c r="Z61" s="976"/>
      <c r="AA61" s="976"/>
    </row>
    <row r="62" spans="1:27" ht="13.5" customHeight="1" x14ac:dyDescent="0.2">
      <c r="A62" s="976"/>
      <c r="B62" s="976"/>
      <c r="C62" s="976"/>
      <c r="D62" s="1009"/>
      <c r="E62" s="976"/>
      <c r="F62" s="976"/>
      <c r="G62" s="976"/>
      <c r="H62" s="976"/>
      <c r="I62" s="976"/>
      <c r="J62" s="976"/>
      <c r="K62" s="976"/>
      <c r="L62" s="976"/>
      <c r="M62" s="976"/>
      <c r="N62" s="976"/>
      <c r="O62" s="976"/>
      <c r="P62" s="976"/>
      <c r="Q62" s="976"/>
      <c r="R62" s="1010"/>
      <c r="S62" s="1010"/>
      <c r="T62" s="976"/>
      <c r="U62" s="1010"/>
      <c r="V62" s="1010"/>
      <c r="W62" s="1011"/>
      <c r="X62" s="976"/>
      <c r="Y62" s="976"/>
      <c r="Z62" s="976"/>
      <c r="AA62" s="976"/>
    </row>
    <row r="63" spans="1:27" ht="13.5" customHeight="1" x14ac:dyDescent="0.2">
      <c r="A63" s="976"/>
      <c r="B63" s="976"/>
      <c r="C63" s="976"/>
      <c r="D63" s="1009"/>
      <c r="E63" s="976"/>
      <c r="F63" s="976"/>
      <c r="G63" s="976"/>
      <c r="H63" s="976"/>
      <c r="I63" s="976"/>
      <c r="J63" s="976"/>
      <c r="K63" s="976"/>
      <c r="L63" s="976"/>
      <c r="M63" s="976"/>
      <c r="N63" s="976"/>
      <c r="O63" s="976"/>
      <c r="P63" s="976"/>
      <c r="Q63" s="976"/>
      <c r="R63" s="1010"/>
      <c r="S63" s="1010"/>
      <c r="T63" s="976"/>
      <c r="U63" s="1010"/>
      <c r="V63" s="1010"/>
      <c r="W63" s="1011"/>
      <c r="X63" s="976"/>
      <c r="Y63" s="976"/>
      <c r="Z63" s="976"/>
      <c r="AA63" s="976"/>
    </row>
    <row r="64" spans="1:27" ht="13.5" customHeight="1" x14ac:dyDescent="0.2">
      <c r="A64" s="976"/>
      <c r="B64" s="976"/>
      <c r="C64" s="976"/>
      <c r="D64" s="1009"/>
      <c r="E64" s="976"/>
      <c r="F64" s="976"/>
      <c r="G64" s="976"/>
      <c r="H64" s="976"/>
      <c r="I64" s="976"/>
      <c r="J64" s="976"/>
      <c r="K64" s="976"/>
      <c r="L64" s="976"/>
      <c r="M64" s="976"/>
      <c r="N64" s="976"/>
      <c r="O64" s="976"/>
      <c r="P64" s="976"/>
      <c r="Q64" s="976"/>
      <c r="R64" s="1010"/>
      <c r="S64" s="1010"/>
      <c r="T64" s="976"/>
      <c r="U64" s="1010"/>
      <c r="V64" s="1010"/>
      <c r="W64" s="1011"/>
      <c r="X64" s="976"/>
      <c r="Y64" s="976"/>
      <c r="Z64" s="976"/>
      <c r="AA64" s="976"/>
    </row>
    <row r="65" spans="1:27" ht="13.5" customHeight="1" x14ac:dyDescent="0.2">
      <c r="A65" s="976"/>
      <c r="B65" s="976"/>
      <c r="C65" s="976"/>
      <c r="D65" s="1009"/>
      <c r="E65" s="976"/>
      <c r="F65" s="976"/>
      <c r="G65" s="976"/>
      <c r="H65" s="976"/>
      <c r="I65" s="976"/>
      <c r="J65" s="976"/>
      <c r="K65" s="976"/>
      <c r="L65" s="976"/>
      <c r="M65" s="976"/>
      <c r="N65" s="976"/>
      <c r="O65" s="976"/>
      <c r="P65" s="976"/>
      <c r="Q65" s="976"/>
      <c r="R65" s="1010"/>
      <c r="S65" s="1010"/>
      <c r="T65" s="976"/>
      <c r="U65" s="1010"/>
      <c r="V65" s="1010"/>
      <c r="W65" s="1011"/>
      <c r="X65" s="976"/>
      <c r="Y65" s="976"/>
      <c r="Z65" s="976"/>
      <c r="AA65" s="976"/>
    </row>
    <row r="66" spans="1:27" ht="13.5" customHeight="1" x14ac:dyDescent="0.2">
      <c r="A66" s="976"/>
      <c r="B66" s="976"/>
      <c r="C66" s="976"/>
      <c r="D66" s="1009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976"/>
      <c r="Q66" s="976"/>
      <c r="R66" s="1010"/>
      <c r="S66" s="1010"/>
      <c r="T66" s="976"/>
      <c r="U66" s="1010"/>
      <c r="V66" s="1010"/>
      <c r="W66" s="1011"/>
      <c r="X66" s="976"/>
      <c r="Y66" s="976"/>
      <c r="Z66" s="976"/>
      <c r="AA66" s="976"/>
    </row>
    <row r="67" spans="1:27" ht="13.5" customHeight="1" x14ac:dyDescent="0.2">
      <c r="A67" s="976"/>
      <c r="B67" s="976"/>
      <c r="C67" s="976"/>
      <c r="D67" s="1009"/>
      <c r="E67" s="976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1010"/>
      <c r="S67" s="1010"/>
      <c r="T67" s="976"/>
      <c r="U67" s="1010"/>
      <c r="V67" s="1010"/>
      <c r="W67" s="1011"/>
      <c r="X67" s="976"/>
      <c r="Y67" s="976"/>
      <c r="Z67" s="976"/>
      <c r="AA67" s="976"/>
    </row>
    <row r="68" spans="1:27" ht="13.5" customHeight="1" x14ac:dyDescent="0.2">
      <c r="A68" s="976"/>
      <c r="B68" s="976"/>
      <c r="C68" s="976"/>
      <c r="D68" s="1009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6"/>
      <c r="P68" s="976"/>
      <c r="Q68" s="976"/>
      <c r="R68" s="1010"/>
      <c r="S68" s="1010"/>
      <c r="T68" s="976"/>
      <c r="U68" s="1010"/>
      <c r="V68" s="1010"/>
      <c r="W68" s="1011"/>
      <c r="X68" s="976"/>
      <c r="Y68" s="976"/>
      <c r="Z68" s="976"/>
      <c r="AA68" s="976"/>
    </row>
    <row r="69" spans="1:27" ht="13.5" customHeight="1" x14ac:dyDescent="0.2">
      <c r="A69" s="976"/>
      <c r="B69" s="976"/>
      <c r="C69" s="976"/>
      <c r="D69" s="1009"/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6"/>
      <c r="R69" s="1010"/>
      <c r="S69" s="1010"/>
      <c r="T69" s="976"/>
      <c r="U69" s="1010"/>
      <c r="V69" s="1010"/>
      <c r="W69" s="1011"/>
      <c r="X69" s="976"/>
      <c r="Y69" s="976"/>
      <c r="Z69" s="976"/>
      <c r="AA69" s="976"/>
    </row>
    <row r="70" spans="1:27" ht="13.5" customHeight="1" x14ac:dyDescent="0.2">
      <c r="A70" s="976"/>
      <c r="B70" s="976"/>
      <c r="C70" s="976"/>
      <c r="D70" s="1009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1010"/>
      <c r="S70" s="1010"/>
      <c r="T70" s="976"/>
      <c r="U70" s="1010"/>
      <c r="V70" s="1010"/>
      <c r="W70" s="1011"/>
      <c r="X70" s="976"/>
      <c r="Y70" s="976"/>
      <c r="Z70" s="976"/>
      <c r="AA70" s="976"/>
    </row>
    <row r="71" spans="1:27" ht="13.5" customHeight="1" x14ac:dyDescent="0.2">
      <c r="A71" s="976"/>
      <c r="B71" s="976"/>
      <c r="C71" s="976"/>
      <c r="D71" s="1009"/>
      <c r="E71" s="976"/>
      <c r="F71" s="976"/>
      <c r="G71" s="976"/>
      <c r="H71" s="976"/>
      <c r="I71" s="976"/>
      <c r="J71" s="976"/>
      <c r="K71" s="976"/>
      <c r="L71" s="976"/>
      <c r="M71" s="976"/>
      <c r="N71" s="976"/>
      <c r="O71" s="976"/>
      <c r="P71" s="976"/>
      <c r="Q71" s="976"/>
      <c r="R71" s="1010"/>
      <c r="S71" s="1010"/>
      <c r="T71" s="976"/>
      <c r="U71" s="1010"/>
      <c r="V71" s="1010"/>
      <c r="W71" s="1011"/>
      <c r="X71" s="976"/>
      <c r="Y71" s="976"/>
      <c r="Z71" s="976"/>
      <c r="AA71" s="976"/>
    </row>
    <row r="72" spans="1:27" ht="13.5" customHeight="1" x14ac:dyDescent="0.2">
      <c r="A72" s="976"/>
      <c r="B72" s="976"/>
      <c r="C72" s="976"/>
      <c r="D72" s="1009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1010"/>
      <c r="S72" s="1010"/>
      <c r="T72" s="976"/>
      <c r="U72" s="1010"/>
      <c r="V72" s="1010"/>
      <c r="W72" s="1011"/>
      <c r="X72" s="976"/>
      <c r="Y72" s="976"/>
      <c r="Z72" s="976"/>
      <c r="AA72" s="976"/>
    </row>
    <row r="73" spans="1:27" ht="13.5" customHeight="1" x14ac:dyDescent="0.2">
      <c r="A73" s="976"/>
      <c r="B73" s="976"/>
      <c r="C73" s="976"/>
      <c r="D73" s="1009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1010"/>
      <c r="S73" s="1010"/>
      <c r="T73" s="976"/>
      <c r="U73" s="1010"/>
      <c r="V73" s="1010"/>
      <c r="W73" s="1011"/>
      <c r="X73" s="976"/>
      <c r="Y73" s="976"/>
      <c r="Z73" s="976"/>
      <c r="AA73" s="976"/>
    </row>
    <row r="74" spans="1:27" ht="13.5" customHeight="1" x14ac:dyDescent="0.2">
      <c r="A74" s="976"/>
      <c r="B74" s="976"/>
      <c r="C74" s="976"/>
      <c r="D74" s="1009"/>
      <c r="E74" s="976"/>
      <c r="F74" s="976"/>
      <c r="G74" s="976"/>
      <c r="H74" s="976"/>
      <c r="I74" s="976"/>
      <c r="J74" s="976"/>
      <c r="K74" s="976"/>
      <c r="L74" s="976"/>
      <c r="M74" s="976"/>
      <c r="N74" s="976"/>
      <c r="O74" s="976"/>
      <c r="P74" s="976"/>
      <c r="Q74" s="976"/>
      <c r="R74" s="1010"/>
      <c r="S74" s="1010"/>
      <c r="T74" s="976"/>
      <c r="U74" s="1010"/>
      <c r="V74" s="1010"/>
      <c r="W74" s="1011"/>
      <c r="X74" s="976"/>
      <c r="Y74" s="976"/>
      <c r="Z74" s="976"/>
      <c r="AA74" s="976"/>
    </row>
    <row r="75" spans="1:27" ht="13.5" customHeight="1" x14ac:dyDescent="0.2">
      <c r="A75" s="976"/>
      <c r="B75" s="976"/>
      <c r="C75" s="976"/>
      <c r="D75" s="1009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1010"/>
      <c r="S75" s="1010"/>
      <c r="T75" s="976"/>
      <c r="U75" s="1010"/>
      <c r="V75" s="1010"/>
      <c r="W75" s="1011"/>
      <c r="X75" s="976"/>
      <c r="Y75" s="976"/>
      <c r="Z75" s="976"/>
      <c r="AA75" s="976"/>
    </row>
    <row r="76" spans="1:27" ht="13.5" customHeight="1" x14ac:dyDescent="0.2">
      <c r="A76" s="976"/>
      <c r="B76" s="976"/>
      <c r="C76" s="976"/>
      <c r="D76" s="1009"/>
      <c r="E76" s="976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1010"/>
      <c r="S76" s="1010"/>
      <c r="T76" s="976"/>
      <c r="U76" s="1010"/>
      <c r="V76" s="1010"/>
      <c r="W76" s="1011"/>
      <c r="X76" s="976"/>
      <c r="Y76" s="976"/>
      <c r="Z76" s="976"/>
      <c r="AA76" s="976"/>
    </row>
    <row r="77" spans="1:27" ht="13.5" customHeight="1" x14ac:dyDescent="0.2">
      <c r="A77" s="976"/>
      <c r="B77" s="976"/>
      <c r="C77" s="976"/>
      <c r="D77" s="1009"/>
      <c r="E77" s="976"/>
      <c r="F77" s="976"/>
      <c r="G77" s="976"/>
      <c r="H77" s="976"/>
      <c r="I77" s="976"/>
      <c r="J77" s="976"/>
      <c r="K77" s="976"/>
      <c r="L77" s="976"/>
      <c r="M77" s="976"/>
      <c r="N77" s="976"/>
      <c r="O77" s="976"/>
      <c r="P77" s="976"/>
      <c r="Q77" s="976"/>
      <c r="R77" s="1010"/>
      <c r="S77" s="1010"/>
      <c r="T77" s="976"/>
      <c r="U77" s="1010"/>
      <c r="V77" s="1010"/>
      <c r="W77" s="1011"/>
      <c r="X77" s="976"/>
      <c r="Y77" s="976"/>
      <c r="Z77" s="976"/>
      <c r="AA77" s="976"/>
    </row>
    <row r="78" spans="1:27" ht="13.5" customHeight="1" x14ac:dyDescent="0.2">
      <c r="A78" s="976"/>
      <c r="B78" s="976"/>
      <c r="C78" s="976"/>
      <c r="D78" s="1009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1010"/>
      <c r="S78" s="1010"/>
      <c r="T78" s="976"/>
      <c r="U78" s="1010"/>
      <c r="V78" s="1010"/>
      <c r="W78" s="1011"/>
      <c r="X78" s="976"/>
      <c r="Y78" s="976"/>
      <c r="Z78" s="976"/>
      <c r="AA78" s="976"/>
    </row>
    <row r="79" spans="1:27" ht="13.5" customHeight="1" x14ac:dyDescent="0.2">
      <c r="A79" s="976"/>
      <c r="B79" s="976"/>
      <c r="C79" s="976"/>
      <c r="D79" s="1009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6"/>
      <c r="P79" s="976"/>
      <c r="Q79" s="976"/>
      <c r="R79" s="1010"/>
      <c r="S79" s="1010"/>
      <c r="T79" s="976"/>
      <c r="U79" s="1010"/>
      <c r="V79" s="1010"/>
      <c r="W79" s="1011"/>
      <c r="X79" s="976"/>
      <c r="Y79" s="976"/>
      <c r="Z79" s="976"/>
      <c r="AA79" s="976"/>
    </row>
    <row r="80" spans="1:27" ht="13.5" customHeight="1" x14ac:dyDescent="0.2">
      <c r="A80" s="976"/>
      <c r="B80" s="976"/>
      <c r="C80" s="976"/>
      <c r="D80" s="1009"/>
      <c r="E80" s="976"/>
      <c r="F80" s="976"/>
      <c r="G80" s="976"/>
      <c r="H80" s="976"/>
      <c r="I80" s="976"/>
      <c r="J80" s="976"/>
      <c r="K80" s="976"/>
      <c r="L80" s="976"/>
      <c r="M80" s="976"/>
      <c r="N80" s="976"/>
      <c r="O80" s="976"/>
      <c r="P80" s="976"/>
      <c r="Q80" s="976"/>
      <c r="R80" s="1010"/>
      <c r="S80" s="1010"/>
      <c r="T80" s="976"/>
      <c r="U80" s="1010"/>
      <c r="V80" s="1010"/>
      <c r="W80" s="1011"/>
      <c r="X80" s="976"/>
      <c r="Y80" s="976"/>
      <c r="Z80" s="976"/>
      <c r="AA80" s="976"/>
    </row>
    <row r="81" spans="1:27" ht="13.5" customHeight="1" x14ac:dyDescent="0.2">
      <c r="A81" s="976"/>
      <c r="B81" s="976"/>
      <c r="C81" s="976"/>
      <c r="D81" s="1009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6"/>
      <c r="P81" s="976"/>
      <c r="Q81" s="976"/>
      <c r="R81" s="1010"/>
      <c r="S81" s="1010"/>
      <c r="T81" s="976"/>
      <c r="U81" s="1010"/>
      <c r="V81" s="1010"/>
      <c r="W81" s="1011"/>
      <c r="X81" s="976"/>
      <c r="Y81" s="976"/>
      <c r="Z81" s="976"/>
      <c r="AA81" s="976"/>
    </row>
    <row r="82" spans="1:27" ht="13.5" customHeight="1" x14ac:dyDescent="0.2">
      <c r="A82" s="976"/>
      <c r="B82" s="976"/>
      <c r="C82" s="976"/>
      <c r="D82" s="1009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1010"/>
      <c r="S82" s="1010"/>
      <c r="T82" s="976"/>
      <c r="U82" s="1010"/>
      <c r="V82" s="1010"/>
      <c r="W82" s="1011"/>
      <c r="X82" s="976"/>
      <c r="Y82" s="976"/>
      <c r="Z82" s="976"/>
      <c r="AA82" s="976"/>
    </row>
    <row r="83" spans="1:27" ht="13.5" customHeight="1" x14ac:dyDescent="0.2">
      <c r="A83" s="976"/>
      <c r="B83" s="976"/>
      <c r="C83" s="976"/>
      <c r="D83" s="1009"/>
      <c r="E83" s="976"/>
      <c r="F83" s="976"/>
      <c r="G83" s="976"/>
      <c r="H83" s="976"/>
      <c r="I83" s="976"/>
      <c r="J83" s="976"/>
      <c r="K83" s="976"/>
      <c r="L83" s="976"/>
      <c r="M83" s="976"/>
      <c r="N83" s="976"/>
      <c r="O83" s="976"/>
      <c r="P83" s="976"/>
      <c r="Q83" s="976"/>
      <c r="R83" s="1010"/>
      <c r="S83" s="1010"/>
      <c r="T83" s="976"/>
      <c r="U83" s="1010"/>
      <c r="V83" s="1010"/>
      <c r="W83" s="1011"/>
      <c r="X83" s="976"/>
      <c r="Y83" s="976"/>
      <c r="Z83" s="976"/>
      <c r="AA83" s="976"/>
    </row>
    <row r="84" spans="1:27" ht="13.5" customHeight="1" x14ac:dyDescent="0.2">
      <c r="A84" s="976"/>
      <c r="B84" s="976"/>
      <c r="C84" s="976"/>
      <c r="D84" s="1009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1010"/>
      <c r="S84" s="1010"/>
      <c r="T84" s="976"/>
      <c r="U84" s="1010"/>
      <c r="V84" s="1010"/>
      <c r="W84" s="1011"/>
      <c r="X84" s="976"/>
      <c r="Y84" s="976"/>
      <c r="Z84" s="976"/>
      <c r="AA84" s="976"/>
    </row>
    <row r="85" spans="1:27" ht="13.5" customHeight="1" x14ac:dyDescent="0.2">
      <c r="A85" s="976"/>
      <c r="B85" s="976"/>
      <c r="C85" s="976"/>
      <c r="D85" s="1009"/>
      <c r="E85" s="976"/>
      <c r="F85" s="976"/>
      <c r="G85" s="976"/>
      <c r="H85" s="976"/>
      <c r="I85" s="976"/>
      <c r="J85" s="976"/>
      <c r="K85" s="976"/>
      <c r="L85" s="976"/>
      <c r="M85" s="976"/>
      <c r="N85" s="976"/>
      <c r="O85" s="976"/>
      <c r="P85" s="976"/>
      <c r="Q85" s="976"/>
      <c r="R85" s="1010"/>
      <c r="S85" s="1010"/>
      <c r="T85" s="976"/>
      <c r="U85" s="1010"/>
      <c r="V85" s="1010"/>
      <c r="W85" s="1011"/>
      <c r="X85" s="976"/>
      <c r="Y85" s="976"/>
      <c r="Z85" s="976"/>
      <c r="AA85" s="976"/>
    </row>
    <row r="86" spans="1:27" ht="13.5" customHeight="1" x14ac:dyDescent="0.2">
      <c r="A86" s="976"/>
      <c r="B86" s="976"/>
      <c r="C86" s="976"/>
      <c r="D86" s="1009"/>
      <c r="E86" s="976"/>
      <c r="F86" s="976"/>
      <c r="G86" s="976"/>
      <c r="H86" s="976"/>
      <c r="I86" s="976"/>
      <c r="J86" s="976"/>
      <c r="K86" s="976"/>
      <c r="L86" s="976"/>
      <c r="M86" s="976"/>
      <c r="N86" s="976"/>
      <c r="O86" s="976"/>
      <c r="P86" s="976"/>
      <c r="Q86" s="976"/>
      <c r="R86" s="1010"/>
      <c r="S86" s="1010"/>
      <c r="T86" s="976"/>
      <c r="U86" s="1010"/>
      <c r="V86" s="1010"/>
      <c r="W86" s="1011"/>
      <c r="X86" s="976"/>
      <c r="Y86" s="976"/>
      <c r="Z86" s="976"/>
      <c r="AA86" s="976"/>
    </row>
    <row r="87" spans="1:27" ht="13.5" customHeight="1" x14ac:dyDescent="0.2">
      <c r="A87" s="976"/>
      <c r="B87" s="976"/>
      <c r="C87" s="976"/>
      <c r="D87" s="1009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1010"/>
      <c r="S87" s="1010"/>
      <c r="T87" s="976"/>
      <c r="U87" s="1010"/>
      <c r="V87" s="1010"/>
      <c r="W87" s="1011"/>
      <c r="X87" s="976"/>
      <c r="Y87" s="976"/>
      <c r="Z87" s="976"/>
      <c r="AA87" s="976"/>
    </row>
    <row r="88" spans="1:27" ht="13.5" customHeight="1" x14ac:dyDescent="0.2">
      <c r="A88" s="976"/>
      <c r="B88" s="976"/>
      <c r="C88" s="976"/>
      <c r="D88" s="1009"/>
      <c r="E88" s="976"/>
      <c r="F88" s="976"/>
      <c r="G88" s="976"/>
      <c r="H88" s="976"/>
      <c r="I88" s="976"/>
      <c r="J88" s="976"/>
      <c r="K88" s="976"/>
      <c r="L88" s="976"/>
      <c r="M88" s="976"/>
      <c r="N88" s="976"/>
      <c r="O88" s="976"/>
      <c r="P88" s="976"/>
      <c r="Q88" s="976"/>
      <c r="R88" s="1010"/>
      <c r="S88" s="1010"/>
      <c r="T88" s="976"/>
      <c r="U88" s="1010"/>
      <c r="V88" s="1010"/>
      <c r="W88" s="1011"/>
      <c r="X88" s="976"/>
      <c r="Y88" s="976"/>
      <c r="Z88" s="976"/>
      <c r="AA88" s="976"/>
    </row>
    <row r="89" spans="1:27" ht="13.5" customHeight="1" x14ac:dyDescent="0.2">
      <c r="A89" s="976"/>
      <c r="B89" s="976"/>
      <c r="C89" s="976"/>
      <c r="D89" s="1009"/>
      <c r="E89" s="976"/>
      <c r="F89" s="976"/>
      <c r="G89" s="976"/>
      <c r="H89" s="976"/>
      <c r="I89" s="976"/>
      <c r="J89" s="976"/>
      <c r="K89" s="976"/>
      <c r="L89" s="976"/>
      <c r="M89" s="976"/>
      <c r="N89" s="976"/>
      <c r="O89" s="976"/>
      <c r="P89" s="976"/>
      <c r="Q89" s="976"/>
      <c r="R89" s="1010"/>
      <c r="S89" s="1010"/>
      <c r="T89" s="976"/>
      <c r="U89" s="1010"/>
      <c r="V89" s="1010"/>
      <c r="W89" s="1011"/>
      <c r="X89" s="976"/>
      <c r="Y89" s="976"/>
      <c r="Z89" s="976"/>
      <c r="AA89" s="976"/>
    </row>
    <row r="90" spans="1:27" ht="13.5" customHeight="1" x14ac:dyDescent="0.2">
      <c r="A90" s="976"/>
      <c r="B90" s="976"/>
      <c r="C90" s="976"/>
      <c r="D90" s="1009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1010"/>
      <c r="S90" s="1010"/>
      <c r="T90" s="976"/>
      <c r="U90" s="1010"/>
      <c r="V90" s="1010"/>
      <c r="W90" s="1011"/>
      <c r="X90" s="976"/>
      <c r="Y90" s="976"/>
      <c r="Z90" s="976"/>
      <c r="AA90" s="976"/>
    </row>
    <row r="91" spans="1:27" ht="13.5" customHeight="1" x14ac:dyDescent="0.2">
      <c r="A91" s="976"/>
      <c r="B91" s="976"/>
      <c r="C91" s="976"/>
      <c r="D91" s="1009"/>
      <c r="E91" s="976"/>
      <c r="F91" s="976"/>
      <c r="G91" s="976"/>
      <c r="H91" s="976"/>
      <c r="I91" s="976"/>
      <c r="J91" s="976"/>
      <c r="K91" s="976"/>
      <c r="L91" s="976"/>
      <c r="M91" s="976"/>
      <c r="N91" s="976"/>
      <c r="O91" s="976"/>
      <c r="P91" s="976"/>
      <c r="Q91" s="976"/>
      <c r="R91" s="1010"/>
      <c r="S91" s="1010"/>
      <c r="T91" s="976"/>
      <c r="U91" s="1010"/>
      <c r="V91" s="1010"/>
      <c r="W91" s="1011"/>
      <c r="X91" s="976"/>
      <c r="Y91" s="976"/>
      <c r="Z91" s="976"/>
      <c r="AA91" s="976"/>
    </row>
    <row r="92" spans="1:27" ht="13.5" customHeight="1" x14ac:dyDescent="0.2">
      <c r="A92" s="976"/>
      <c r="B92" s="976"/>
      <c r="C92" s="976"/>
      <c r="D92" s="1009"/>
      <c r="E92" s="976"/>
      <c r="F92" s="976"/>
      <c r="G92" s="976"/>
      <c r="H92" s="976"/>
      <c r="I92" s="976"/>
      <c r="J92" s="976"/>
      <c r="K92" s="976"/>
      <c r="L92" s="976"/>
      <c r="M92" s="976"/>
      <c r="N92" s="976"/>
      <c r="O92" s="976"/>
      <c r="P92" s="976"/>
      <c r="Q92" s="976"/>
      <c r="R92" s="1010"/>
      <c r="S92" s="1010"/>
      <c r="T92" s="976"/>
      <c r="U92" s="1010"/>
      <c r="V92" s="1010"/>
      <c r="W92" s="1011"/>
      <c r="X92" s="976"/>
      <c r="Y92" s="976"/>
      <c r="Z92" s="976"/>
      <c r="AA92" s="976"/>
    </row>
    <row r="93" spans="1:27" ht="13.5" customHeight="1" x14ac:dyDescent="0.2">
      <c r="A93" s="976"/>
      <c r="B93" s="976"/>
      <c r="C93" s="976"/>
      <c r="D93" s="1009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1010"/>
      <c r="S93" s="1010"/>
      <c r="T93" s="976"/>
      <c r="U93" s="1010"/>
      <c r="V93" s="1010"/>
      <c r="W93" s="1011"/>
      <c r="X93" s="976"/>
      <c r="Y93" s="976"/>
      <c r="Z93" s="976"/>
      <c r="AA93" s="976"/>
    </row>
    <row r="94" spans="1:27" ht="13.5" customHeight="1" x14ac:dyDescent="0.2">
      <c r="A94" s="976"/>
      <c r="B94" s="976"/>
      <c r="C94" s="976"/>
      <c r="D94" s="1009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6"/>
      <c r="P94" s="976"/>
      <c r="Q94" s="976"/>
      <c r="R94" s="1010"/>
      <c r="S94" s="1010"/>
      <c r="T94" s="976"/>
      <c r="U94" s="1010"/>
      <c r="V94" s="1010"/>
      <c r="W94" s="1011"/>
      <c r="X94" s="976"/>
      <c r="Y94" s="976"/>
      <c r="Z94" s="976"/>
      <c r="AA94" s="976"/>
    </row>
    <row r="95" spans="1:27" ht="13.5" customHeight="1" x14ac:dyDescent="0.2">
      <c r="A95" s="976"/>
      <c r="B95" s="976"/>
      <c r="C95" s="976"/>
      <c r="D95" s="1009"/>
      <c r="E95" s="976"/>
      <c r="F95" s="976"/>
      <c r="G95" s="976"/>
      <c r="H95" s="976"/>
      <c r="I95" s="976"/>
      <c r="J95" s="976"/>
      <c r="K95" s="976"/>
      <c r="L95" s="976"/>
      <c r="M95" s="976"/>
      <c r="N95" s="976"/>
      <c r="O95" s="976"/>
      <c r="P95" s="976"/>
      <c r="Q95" s="976"/>
      <c r="R95" s="1010"/>
      <c r="S95" s="1010"/>
      <c r="T95" s="976"/>
      <c r="U95" s="1010"/>
      <c r="V95" s="1010"/>
      <c r="W95" s="1011"/>
      <c r="X95" s="976"/>
      <c r="Y95" s="976"/>
      <c r="Z95" s="976"/>
      <c r="AA95" s="976"/>
    </row>
    <row r="96" spans="1:27" ht="13.5" customHeight="1" x14ac:dyDescent="0.2">
      <c r="A96" s="976"/>
      <c r="B96" s="976"/>
      <c r="C96" s="976"/>
      <c r="D96" s="1009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1010"/>
      <c r="S96" s="1010"/>
      <c r="T96" s="976"/>
      <c r="U96" s="1010"/>
      <c r="V96" s="1010"/>
      <c r="W96" s="1011"/>
      <c r="X96" s="976"/>
      <c r="Y96" s="976"/>
      <c r="Z96" s="976"/>
      <c r="AA96" s="976"/>
    </row>
    <row r="97" spans="1:27" ht="13.5" customHeight="1" x14ac:dyDescent="0.2">
      <c r="A97" s="976"/>
      <c r="B97" s="976"/>
      <c r="C97" s="976"/>
      <c r="D97" s="1009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1010"/>
      <c r="S97" s="1010"/>
      <c r="T97" s="976"/>
      <c r="U97" s="1010"/>
      <c r="V97" s="1010"/>
      <c r="W97" s="1011"/>
      <c r="X97" s="976"/>
      <c r="Y97" s="976"/>
      <c r="Z97" s="976"/>
      <c r="AA97" s="976"/>
    </row>
    <row r="98" spans="1:27" ht="13.5" customHeight="1" x14ac:dyDescent="0.2">
      <c r="A98" s="976"/>
      <c r="B98" s="976"/>
      <c r="C98" s="976"/>
      <c r="D98" s="1009"/>
      <c r="E98" s="976"/>
      <c r="F98" s="976"/>
      <c r="G98" s="976"/>
      <c r="H98" s="976"/>
      <c r="I98" s="976"/>
      <c r="J98" s="976"/>
      <c r="K98" s="976"/>
      <c r="L98" s="976"/>
      <c r="M98" s="976"/>
      <c r="N98" s="976"/>
      <c r="O98" s="976"/>
      <c r="P98" s="976"/>
      <c r="Q98" s="976"/>
      <c r="R98" s="1010"/>
      <c r="S98" s="1010"/>
      <c r="T98" s="976"/>
      <c r="U98" s="1010"/>
      <c r="V98" s="1010"/>
      <c r="W98" s="1011"/>
      <c r="X98" s="976"/>
      <c r="Y98" s="976"/>
      <c r="Z98" s="976"/>
      <c r="AA98" s="976"/>
    </row>
    <row r="99" spans="1:27" ht="13.5" customHeight="1" x14ac:dyDescent="0.2">
      <c r="A99" s="976"/>
      <c r="B99" s="976"/>
      <c r="C99" s="976"/>
      <c r="D99" s="1009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1010"/>
      <c r="S99" s="1010"/>
      <c r="T99" s="976"/>
      <c r="U99" s="1010"/>
      <c r="V99" s="1010"/>
      <c r="W99" s="1011"/>
      <c r="X99" s="976"/>
      <c r="Y99" s="976"/>
      <c r="Z99" s="976"/>
      <c r="AA99" s="976"/>
    </row>
    <row r="100" spans="1:27" ht="13.5" customHeight="1" x14ac:dyDescent="0.2">
      <c r="A100" s="976"/>
      <c r="B100" s="976"/>
      <c r="C100" s="976"/>
      <c r="D100" s="1009"/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  <c r="P100" s="976"/>
      <c r="Q100" s="976"/>
      <c r="R100" s="1010"/>
      <c r="S100" s="1010"/>
      <c r="T100" s="976"/>
      <c r="U100" s="1010"/>
      <c r="V100" s="1010"/>
      <c r="W100" s="1011"/>
      <c r="X100" s="976"/>
      <c r="Y100" s="976"/>
      <c r="Z100" s="976"/>
      <c r="AA100" s="976"/>
    </row>
    <row r="101" spans="1:27" ht="13.5" customHeight="1" x14ac:dyDescent="0.2">
      <c r="A101" s="976"/>
      <c r="B101" s="976"/>
      <c r="C101" s="976"/>
      <c r="D101" s="1009"/>
      <c r="E101" s="976"/>
      <c r="F101" s="976"/>
      <c r="G101" s="976"/>
      <c r="H101" s="976"/>
      <c r="I101" s="976"/>
      <c r="J101" s="976"/>
      <c r="K101" s="976"/>
      <c r="L101" s="976"/>
      <c r="M101" s="976"/>
      <c r="N101" s="976"/>
      <c r="O101" s="976"/>
      <c r="P101" s="976"/>
      <c r="Q101" s="976"/>
      <c r="R101" s="1010"/>
      <c r="S101" s="1010"/>
      <c r="T101" s="976"/>
      <c r="U101" s="1010"/>
      <c r="V101" s="1010"/>
      <c r="W101" s="1011"/>
      <c r="X101" s="976"/>
      <c r="Y101" s="976"/>
      <c r="Z101" s="976"/>
      <c r="AA101" s="976"/>
    </row>
    <row r="102" spans="1:27" ht="13.5" customHeight="1" x14ac:dyDescent="0.2">
      <c r="A102" s="976"/>
      <c r="B102" s="976"/>
      <c r="C102" s="976"/>
      <c r="D102" s="1009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1010"/>
      <c r="S102" s="1010"/>
      <c r="T102" s="976"/>
      <c r="U102" s="1010"/>
      <c r="V102" s="1010"/>
      <c r="W102" s="1011"/>
      <c r="X102" s="976"/>
      <c r="Y102" s="976"/>
      <c r="Z102" s="976"/>
      <c r="AA102" s="976"/>
    </row>
    <row r="103" spans="1:27" ht="13.5" customHeight="1" x14ac:dyDescent="0.2">
      <c r="A103" s="976"/>
      <c r="B103" s="976"/>
      <c r="C103" s="976"/>
      <c r="D103" s="1009"/>
      <c r="E103" s="976"/>
      <c r="F103" s="976"/>
      <c r="G103" s="976"/>
      <c r="H103" s="976"/>
      <c r="I103" s="976"/>
      <c r="J103" s="976"/>
      <c r="K103" s="976"/>
      <c r="L103" s="976"/>
      <c r="M103" s="976"/>
      <c r="N103" s="976"/>
      <c r="O103" s="976"/>
      <c r="P103" s="976"/>
      <c r="Q103" s="976"/>
      <c r="R103" s="1010"/>
      <c r="S103" s="1010"/>
      <c r="T103" s="976"/>
      <c r="U103" s="1010"/>
      <c r="V103" s="1010"/>
      <c r="W103" s="1011"/>
      <c r="X103" s="976"/>
      <c r="Y103" s="976"/>
      <c r="Z103" s="976"/>
      <c r="AA103" s="976"/>
    </row>
    <row r="104" spans="1:27" ht="13.5" customHeight="1" x14ac:dyDescent="0.2">
      <c r="A104" s="976"/>
      <c r="B104" s="976"/>
      <c r="C104" s="976"/>
      <c r="D104" s="1009"/>
      <c r="E104" s="976"/>
      <c r="F104" s="976"/>
      <c r="G104" s="976"/>
      <c r="H104" s="976"/>
      <c r="I104" s="976"/>
      <c r="J104" s="976"/>
      <c r="K104" s="976"/>
      <c r="L104" s="976"/>
      <c r="M104" s="976"/>
      <c r="N104" s="976"/>
      <c r="O104" s="976"/>
      <c r="P104" s="976"/>
      <c r="Q104" s="976"/>
      <c r="R104" s="1010"/>
      <c r="S104" s="1010"/>
      <c r="T104" s="976"/>
      <c r="U104" s="1010"/>
      <c r="V104" s="1010"/>
      <c r="W104" s="1011"/>
      <c r="X104" s="976"/>
      <c r="Y104" s="976"/>
      <c r="Z104" s="976"/>
      <c r="AA104" s="976"/>
    </row>
    <row r="105" spans="1:27" ht="13.5" customHeight="1" x14ac:dyDescent="0.2">
      <c r="A105" s="976"/>
      <c r="B105" s="976"/>
      <c r="C105" s="976"/>
      <c r="D105" s="1009"/>
      <c r="E105" s="976"/>
      <c r="F105" s="976"/>
      <c r="G105" s="976"/>
      <c r="H105" s="976"/>
      <c r="I105" s="976"/>
      <c r="J105" s="976"/>
      <c r="K105" s="976"/>
      <c r="L105" s="976"/>
      <c r="M105" s="976"/>
      <c r="N105" s="976"/>
      <c r="O105" s="976"/>
      <c r="P105" s="976"/>
      <c r="Q105" s="976"/>
      <c r="R105" s="1010"/>
      <c r="S105" s="1010"/>
      <c r="T105" s="976"/>
      <c r="U105" s="1010"/>
      <c r="V105" s="1010"/>
      <c r="W105" s="1011"/>
      <c r="X105" s="976"/>
      <c r="Y105" s="976"/>
      <c r="Z105" s="976"/>
      <c r="AA105" s="976"/>
    </row>
    <row r="106" spans="1:27" ht="13.5" customHeight="1" x14ac:dyDescent="0.2">
      <c r="A106" s="976"/>
      <c r="B106" s="976"/>
      <c r="C106" s="976"/>
      <c r="D106" s="1009"/>
      <c r="E106" s="976"/>
      <c r="F106" s="976"/>
      <c r="G106" s="976"/>
      <c r="H106" s="976"/>
      <c r="I106" s="976"/>
      <c r="J106" s="976"/>
      <c r="K106" s="976"/>
      <c r="L106" s="976"/>
      <c r="M106" s="976"/>
      <c r="N106" s="976"/>
      <c r="O106" s="976"/>
      <c r="P106" s="976"/>
      <c r="Q106" s="976"/>
      <c r="R106" s="1010"/>
      <c r="S106" s="1010"/>
      <c r="T106" s="976"/>
      <c r="U106" s="1010"/>
      <c r="V106" s="1010"/>
      <c r="W106" s="1011"/>
      <c r="X106" s="976"/>
      <c r="Y106" s="976"/>
      <c r="Z106" s="976"/>
      <c r="AA106" s="976"/>
    </row>
    <row r="107" spans="1:27" ht="13.5" customHeight="1" x14ac:dyDescent="0.2">
      <c r="A107" s="976"/>
      <c r="B107" s="976"/>
      <c r="C107" s="976"/>
      <c r="D107" s="1009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1010"/>
      <c r="S107" s="1010"/>
      <c r="T107" s="976"/>
      <c r="U107" s="1010"/>
      <c r="V107" s="1010"/>
      <c r="W107" s="1011"/>
      <c r="X107" s="976"/>
      <c r="Y107" s="976"/>
      <c r="Z107" s="976"/>
      <c r="AA107" s="976"/>
    </row>
    <row r="108" spans="1:27" ht="13.5" customHeight="1" x14ac:dyDescent="0.2">
      <c r="A108" s="976"/>
      <c r="B108" s="976"/>
      <c r="C108" s="976"/>
      <c r="D108" s="1009"/>
      <c r="E108" s="976"/>
      <c r="F108" s="976"/>
      <c r="G108" s="976"/>
      <c r="H108" s="976"/>
      <c r="I108" s="976"/>
      <c r="J108" s="976"/>
      <c r="K108" s="976"/>
      <c r="L108" s="976"/>
      <c r="M108" s="976"/>
      <c r="N108" s="976"/>
      <c r="O108" s="976"/>
      <c r="P108" s="976"/>
      <c r="Q108" s="976"/>
      <c r="R108" s="1010"/>
      <c r="S108" s="1010"/>
      <c r="T108" s="976"/>
      <c r="U108" s="1010"/>
      <c r="V108" s="1010"/>
      <c r="W108" s="1011"/>
      <c r="X108" s="976"/>
      <c r="Y108" s="976"/>
      <c r="Z108" s="976"/>
      <c r="AA108" s="976"/>
    </row>
    <row r="109" spans="1:27" ht="13.5" customHeight="1" x14ac:dyDescent="0.2">
      <c r="A109" s="976"/>
      <c r="B109" s="976"/>
      <c r="C109" s="976"/>
      <c r="D109" s="1009"/>
      <c r="E109" s="976"/>
      <c r="F109" s="976"/>
      <c r="G109" s="976"/>
      <c r="H109" s="976"/>
      <c r="I109" s="976"/>
      <c r="J109" s="976"/>
      <c r="K109" s="976"/>
      <c r="L109" s="976"/>
      <c r="M109" s="976"/>
      <c r="N109" s="976"/>
      <c r="O109" s="976"/>
      <c r="P109" s="976"/>
      <c r="Q109" s="976"/>
      <c r="R109" s="1010"/>
      <c r="S109" s="1010"/>
      <c r="T109" s="976"/>
      <c r="U109" s="1010"/>
      <c r="V109" s="1010"/>
      <c r="W109" s="1011"/>
      <c r="X109" s="976"/>
      <c r="Y109" s="976"/>
      <c r="Z109" s="976"/>
      <c r="AA109" s="976"/>
    </row>
    <row r="110" spans="1:27" ht="13.5" customHeight="1" x14ac:dyDescent="0.2">
      <c r="A110" s="976"/>
      <c r="B110" s="976"/>
      <c r="C110" s="976"/>
      <c r="D110" s="1009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1010"/>
      <c r="S110" s="1010"/>
      <c r="T110" s="976"/>
      <c r="U110" s="1010"/>
      <c r="V110" s="1010"/>
      <c r="W110" s="1011"/>
      <c r="X110" s="976"/>
      <c r="Y110" s="976"/>
      <c r="Z110" s="976"/>
      <c r="AA110" s="976"/>
    </row>
    <row r="111" spans="1:27" ht="13.5" customHeight="1" x14ac:dyDescent="0.2">
      <c r="A111" s="976"/>
      <c r="B111" s="976"/>
      <c r="C111" s="976"/>
      <c r="D111" s="1009"/>
      <c r="E111" s="976"/>
      <c r="F111" s="976"/>
      <c r="G111" s="976"/>
      <c r="H111" s="976"/>
      <c r="I111" s="976"/>
      <c r="J111" s="976"/>
      <c r="K111" s="976"/>
      <c r="L111" s="976"/>
      <c r="M111" s="976"/>
      <c r="N111" s="976"/>
      <c r="O111" s="976"/>
      <c r="P111" s="976"/>
      <c r="Q111" s="976"/>
      <c r="R111" s="1010"/>
      <c r="S111" s="1010"/>
      <c r="T111" s="976"/>
      <c r="U111" s="1010"/>
      <c r="V111" s="1010"/>
      <c r="W111" s="1011"/>
      <c r="X111" s="976"/>
      <c r="Y111" s="976"/>
      <c r="Z111" s="976"/>
      <c r="AA111" s="976"/>
    </row>
    <row r="112" spans="1:27" ht="13.5" customHeight="1" x14ac:dyDescent="0.2">
      <c r="A112" s="976"/>
      <c r="B112" s="976"/>
      <c r="C112" s="976"/>
      <c r="D112" s="1009"/>
      <c r="E112" s="976"/>
      <c r="F112" s="976"/>
      <c r="G112" s="976"/>
      <c r="H112" s="976"/>
      <c r="I112" s="976"/>
      <c r="J112" s="976"/>
      <c r="K112" s="976"/>
      <c r="L112" s="976"/>
      <c r="M112" s="976"/>
      <c r="N112" s="976"/>
      <c r="O112" s="976"/>
      <c r="P112" s="976"/>
      <c r="Q112" s="976"/>
      <c r="R112" s="1010"/>
      <c r="S112" s="1010"/>
      <c r="T112" s="976"/>
      <c r="U112" s="1010"/>
      <c r="V112" s="1010"/>
      <c r="W112" s="1011"/>
      <c r="X112" s="976"/>
      <c r="Y112" s="976"/>
      <c r="Z112" s="976"/>
      <c r="AA112" s="976"/>
    </row>
    <row r="113" spans="1:27" ht="13.5" customHeight="1" x14ac:dyDescent="0.2">
      <c r="A113" s="976"/>
      <c r="B113" s="976"/>
      <c r="C113" s="976"/>
      <c r="D113" s="1009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1010"/>
      <c r="S113" s="1010"/>
      <c r="T113" s="976"/>
      <c r="U113" s="1010"/>
      <c r="V113" s="1010"/>
      <c r="W113" s="1011"/>
      <c r="X113" s="976"/>
      <c r="Y113" s="976"/>
      <c r="Z113" s="976"/>
      <c r="AA113" s="976"/>
    </row>
    <row r="114" spans="1:27" ht="13.5" customHeight="1" x14ac:dyDescent="0.2">
      <c r="A114" s="976"/>
      <c r="B114" s="976"/>
      <c r="C114" s="976"/>
      <c r="D114" s="1009"/>
      <c r="E114" s="976"/>
      <c r="F114" s="976"/>
      <c r="G114" s="976"/>
      <c r="H114" s="976"/>
      <c r="I114" s="976"/>
      <c r="J114" s="976"/>
      <c r="K114" s="976"/>
      <c r="L114" s="976"/>
      <c r="M114" s="976"/>
      <c r="N114" s="976"/>
      <c r="O114" s="976"/>
      <c r="P114" s="976"/>
      <c r="Q114" s="976"/>
      <c r="R114" s="1010"/>
      <c r="S114" s="1010"/>
      <c r="T114" s="976"/>
      <c r="U114" s="1010"/>
      <c r="V114" s="1010"/>
      <c r="W114" s="1011"/>
      <c r="X114" s="976"/>
      <c r="Y114" s="976"/>
      <c r="Z114" s="976"/>
      <c r="AA114" s="976"/>
    </row>
    <row r="115" spans="1:27" ht="13.5" customHeight="1" x14ac:dyDescent="0.2">
      <c r="A115" s="976"/>
      <c r="B115" s="976"/>
      <c r="C115" s="976"/>
      <c r="D115" s="1009"/>
      <c r="E115" s="976"/>
      <c r="F115" s="976"/>
      <c r="G115" s="976"/>
      <c r="H115" s="976"/>
      <c r="I115" s="976"/>
      <c r="J115" s="976"/>
      <c r="K115" s="976"/>
      <c r="L115" s="976"/>
      <c r="M115" s="976"/>
      <c r="N115" s="976"/>
      <c r="O115" s="976"/>
      <c r="P115" s="976"/>
      <c r="Q115" s="976"/>
      <c r="R115" s="1010"/>
      <c r="S115" s="1010"/>
      <c r="T115" s="976"/>
      <c r="U115" s="1010"/>
      <c r="V115" s="1010"/>
      <c r="W115" s="1011"/>
      <c r="X115" s="976"/>
      <c r="Y115" s="976"/>
      <c r="Z115" s="976"/>
      <c r="AA115" s="976"/>
    </row>
    <row r="116" spans="1:27" ht="13.5" customHeight="1" x14ac:dyDescent="0.2">
      <c r="A116" s="976"/>
      <c r="B116" s="976"/>
      <c r="C116" s="976"/>
      <c r="D116" s="1009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1010"/>
      <c r="S116" s="1010"/>
      <c r="T116" s="976"/>
      <c r="U116" s="1010"/>
      <c r="V116" s="1010"/>
      <c r="W116" s="1011"/>
      <c r="X116" s="976"/>
      <c r="Y116" s="976"/>
      <c r="Z116" s="976"/>
      <c r="AA116" s="976"/>
    </row>
    <row r="117" spans="1:27" ht="13.5" customHeight="1" x14ac:dyDescent="0.2">
      <c r="A117" s="976"/>
      <c r="B117" s="976"/>
      <c r="C117" s="976"/>
      <c r="D117" s="1009"/>
      <c r="E117" s="976"/>
      <c r="F117" s="976"/>
      <c r="G117" s="976"/>
      <c r="H117" s="976"/>
      <c r="I117" s="976"/>
      <c r="J117" s="976"/>
      <c r="K117" s="976"/>
      <c r="L117" s="976"/>
      <c r="M117" s="976"/>
      <c r="N117" s="976"/>
      <c r="O117" s="976"/>
      <c r="P117" s="976"/>
      <c r="Q117" s="976"/>
      <c r="R117" s="1010"/>
      <c r="S117" s="1010"/>
      <c r="T117" s="976"/>
      <c r="U117" s="1010"/>
      <c r="V117" s="1010"/>
      <c r="W117" s="1011"/>
      <c r="X117" s="976"/>
      <c r="Y117" s="976"/>
      <c r="Z117" s="976"/>
      <c r="AA117" s="976"/>
    </row>
    <row r="118" spans="1:27" ht="13.5" customHeight="1" x14ac:dyDescent="0.2">
      <c r="A118" s="976"/>
      <c r="B118" s="976"/>
      <c r="C118" s="976"/>
      <c r="D118" s="1009"/>
      <c r="E118" s="976"/>
      <c r="F118" s="976"/>
      <c r="G118" s="976"/>
      <c r="H118" s="976"/>
      <c r="I118" s="976"/>
      <c r="J118" s="976"/>
      <c r="K118" s="976"/>
      <c r="L118" s="976"/>
      <c r="M118" s="976"/>
      <c r="N118" s="976"/>
      <c r="O118" s="976"/>
      <c r="P118" s="976"/>
      <c r="Q118" s="976"/>
      <c r="R118" s="1010"/>
      <c r="S118" s="1010"/>
      <c r="T118" s="976"/>
      <c r="U118" s="1010"/>
      <c r="V118" s="1010"/>
      <c r="W118" s="1011"/>
      <c r="X118" s="976"/>
      <c r="Y118" s="976"/>
      <c r="Z118" s="976"/>
      <c r="AA118" s="976"/>
    </row>
    <row r="119" spans="1:27" ht="13.5" customHeight="1" x14ac:dyDescent="0.2">
      <c r="A119" s="976"/>
      <c r="B119" s="976"/>
      <c r="C119" s="976"/>
      <c r="D119" s="1009"/>
      <c r="E119" s="976"/>
      <c r="F119" s="976"/>
      <c r="G119" s="976"/>
      <c r="H119" s="976"/>
      <c r="I119" s="976"/>
      <c r="J119" s="976"/>
      <c r="K119" s="976"/>
      <c r="L119" s="976"/>
      <c r="M119" s="976"/>
      <c r="N119" s="976"/>
      <c r="O119" s="976"/>
      <c r="P119" s="976"/>
      <c r="Q119" s="976"/>
      <c r="R119" s="1010"/>
      <c r="S119" s="1010"/>
      <c r="T119" s="976"/>
      <c r="U119" s="1010"/>
      <c r="V119" s="1010"/>
      <c r="W119" s="1011"/>
      <c r="X119" s="976"/>
      <c r="Y119" s="976"/>
      <c r="Z119" s="976"/>
      <c r="AA119" s="976"/>
    </row>
    <row r="120" spans="1:27" ht="13.5" customHeight="1" x14ac:dyDescent="0.2">
      <c r="A120" s="976"/>
      <c r="B120" s="976"/>
      <c r="C120" s="976"/>
      <c r="D120" s="1009"/>
      <c r="E120" s="976"/>
      <c r="F120" s="976"/>
      <c r="G120" s="976"/>
      <c r="H120" s="976"/>
      <c r="I120" s="976"/>
      <c r="J120" s="976"/>
      <c r="K120" s="976"/>
      <c r="L120" s="976"/>
      <c r="M120" s="976"/>
      <c r="N120" s="976"/>
      <c r="O120" s="976"/>
      <c r="P120" s="976"/>
      <c r="Q120" s="976"/>
      <c r="R120" s="1010"/>
      <c r="S120" s="1010"/>
      <c r="T120" s="976"/>
      <c r="U120" s="1010"/>
      <c r="V120" s="1010"/>
      <c r="W120" s="1011"/>
      <c r="X120" s="976"/>
      <c r="Y120" s="976"/>
      <c r="Z120" s="976"/>
      <c r="AA120" s="976"/>
    </row>
    <row r="121" spans="1:27" ht="13.5" customHeight="1" x14ac:dyDescent="0.2">
      <c r="A121" s="976"/>
      <c r="B121" s="976"/>
      <c r="C121" s="976"/>
      <c r="D121" s="1009"/>
      <c r="E121" s="976"/>
      <c r="F121" s="976"/>
      <c r="G121" s="976"/>
      <c r="H121" s="976"/>
      <c r="I121" s="976"/>
      <c r="J121" s="976"/>
      <c r="K121" s="976"/>
      <c r="L121" s="976"/>
      <c r="M121" s="976"/>
      <c r="N121" s="976"/>
      <c r="O121" s="976"/>
      <c r="P121" s="976"/>
      <c r="Q121" s="976"/>
      <c r="R121" s="1010"/>
      <c r="S121" s="1010"/>
      <c r="T121" s="976"/>
      <c r="U121" s="1010"/>
      <c r="V121" s="1010"/>
      <c r="W121" s="1011"/>
      <c r="X121" s="976"/>
      <c r="Y121" s="976"/>
      <c r="Z121" s="976"/>
      <c r="AA121" s="976"/>
    </row>
    <row r="122" spans="1:27" ht="13.5" customHeight="1" x14ac:dyDescent="0.2">
      <c r="A122" s="976"/>
      <c r="B122" s="976"/>
      <c r="C122" s="976"/>
      <c r="D122" s="1009"/>
      <c r="E122" s="976"/>
      <c r="F122" s="976"/>
      <c r="G122" s="976"/>
      <c r="H122" s="976"/>
      <c r="I122" s="976"/>
      <c r="J122" s="976"/>
      <c r="K122" s="976"/>
      <c r="L122" s="976"/>
      <c r="M122" s="976"/>
      <c r="N122" s="976"/>
      <c r="O122" s="976"/>
      <c r="P122" s="976"/>
      <c r="Q122" s="976"/>
      <c r="R122" s="1010"/>
      <c r="S122" s="1010"/>
      <c r="T122" s="976"/>
      <c r="U122" s="1010"/>
      <c r="V122" s="1010"/>
      <c r="W122" s="1011"/>
      <c r="X122" s="976"/>
      <c r="Y122" s="976"/>
      <c r="Z122" s="976"/>
      <c r="AA122" s="976"/>
    </row>
    <row r="123" spans="1:27" ht="13.5" customHeight="1" x14ac:dyDescent="0.2">
      <c r="A123" s="976"/>
      <c r="B123" s="976"/>
      <c r="C123" s="976"/>
      <c r="D123" s="1009"/>
      <c r="E123" s="976"/>
      <c r="F123" s="976"/>
      <c r="G123" s="976"/>
      <c r="H123" s="976"/>
      <c r="I123" s="976"/>
      <c r="J123" s="976"/>
      <c r="K123" s="976"/>
      <c r="L123" s="976"/>
      <c r="M123" s="976"/>
      <c r="N123" s="976"/>
      <c r="O123" s="976"/>
      <c r="P123" s="976"/>
      <c r="Q123" s="976"/>
      <c r="R123" s="1010"/>
      <c r="S123" s="1010"/>
      <c r="T123" s="976"/>
      <c r="U123" s="1010"/>
      <c r="V123" s="1010"/>
      <c r="W123" s="1011"/>
      <c r="X123" s="976"/>
      <c r="Y123" s="976"/>
      <c r="Z123" s="976"/>
      <c r="AA123" s="976"/>
    </row>
    <row r="124" spans="1:27" ht="13.5" customHeight="1" x14ac:dyDescent="0.2">
      <c r="A124" s="976"/>
      <c r="B124" s="976"/>
      <c r="C124" s="976"/>
      <c r="D124" s="1009"/>
      <c r="E124" s="976"/>
      <c r="F124" s="976"/>
      <c r="G124" s="976"/>
      <c r="H124" s="976"/>
      <c r="I124" s="976"/>
      <c r="J124" s="976"/>
      <c r="K124" s="976"/>
      <c r="L124" s="976"/>
      <c r="M124" s="976"/>
      <c r="N124" s="976"/>
      <c r="O124" s="976"/>
      <c r="P124" s="976"/>
      <c r="Q124" s="976"/>
      <c r="R124" s="1010"/>
      <c r="S124" s="1010"/>
      <c r="T124" s="976"/>
      <c r="U124" s="1010"/>
      <c r="V124" s="1010"/>
      <c r="W124" s="1011"/>
      <c r="X124" s="976"/>
      <c r="Y124" s="976"/>
      <c r="Z124" s="976"/>
      <c r="AA124" s="976"/>
    </row>
    <row r="125" spans="1:27" ht="13.5" customHeight="1" x14ac:dyDescent="0.2">
      <c r="A125" s="976"/>
      <c r="B125" s="976"/>
      <c r="C125" s="976"/>
      <c r="D125" s="1009"/>
      <c r="E125" s="976"/>
      <c r="F125" s="976"/>
      <c r="G125" s="976"/>
      <c r="H125" s="976"/>
      <c r="I125" s="976"/>
      <c r="J125" s="976"/>
      <c r="K125" s="976"/>
      <c r="L125" s="976"/>
      <c r="M125" s="976"/>
      <c r="N125" s="976"/>
      <c r="O125" s="976"/>
      <c r="P125" s="976"/>
      <c r="Q125" s="976"/>
      <c r="R125" s="1010"/>
      <c r="S125" s="1010"/>
      <c r="T125" s="976"/>
      <c r="U125" s="1010"/>
      <c r="V125" s="1010"/>
      <c r="W125" s="1011"/>
      <c r="X125" s="976"/>
      <c r="Y125" s="976"/>
      <c r="Z125" s="976"/>
      <c r="AA125" s="976"/>
    </row>
    <row r="126" spans="1:27" ht="13.5" customHeight="1" x14ac:dyDescent="0.2">
      <c r="A126" s="976"/>
      <c r="B126" s="976"/>
      <c r="C126" s="976"/>
      <c r="D126" s="1009"/>
      <c r="E126" s="976"/>
      <c r="F126" s="976"/>
      <c r="G126" s="976"/>
      <c r="H126" s="976"/>
      <c r="I126" s="976"/>
      <c r="J126" s="976"/>
      <c r="K126" s="976"/>
      <c r="L126" s="976"/>
      <c r="M126" s="976"/>
      <c r="N126" s="976"/>
      <c r="O126" s="976"/>
      <c r="P126" s="976"/>
      <c r="Q126" s="976"/>
      <c r="R126" s="1010"/>
      <c r="S126" s="1010"/>
      <c r="T126" s="976"/>
      <c r="U126" s="1010"/>
      <c r="V126" s="1010"/>
      <c r="W126" s="1011"/>
      <c r="X126" s="976"/>
      <c r="Y126" s="976"/>
      <c r="Z126" s="976"/>
      <c r="AA126" s="976"/>
    </row>
    <row r="127" spans="1:27" ht="13.5" customHeight="1" x14ac:dyDescent="0.2">
      <c r="A127" s="976"/>
      <c r="B127" s="976"/>
      <c r="C127" s="976"/>
      <c r="D127" s="1009"/>
      <c r="E127" s="976"/>
      <c r="F127" s="976"/>
      <c r="G127" s="976"/>
      <c r="H127" s="976"/>
      <c r="I127" s="976"/>
      <c r="J127" s="976"/>
      <c r="K127" s="976"/>
      <c r="L127" s="976"/>
      <c r="M127" s="976"/>
      <c r="N127" s="976"/>
      <c r="O127" s="976"/>
      <c r="P127" s="976"/>
      <c r="Q127" s="976"/>
      <c r="R127" s="1010"/>
      <c r="S127" s="1010"/>
      <c r="T127" s="976"/>
      <c r="U127" s="1010"/>
      <c r="V127" s="1010"/>
      <c r="W127" s="1011"/>
      <c r="X127" s="976"/>
      <c r="Y127" s="976"/>
      <c r="Z127" s="976"/>
      <c r="AA127" s="976"/>
    </row>
    <row r="128" spans="1:27" ht="13.5" customHeight="1" x14ac:dyDescent="0.2">
      <c r="A128" s="976"/>
      <c r="B128" s="976"/>
      <c r="C128" s="976"/>
      <c r="D128" s="1009"/>
      <c r="E128" s="976"/>
      <c r="F128" s="976"/>
      <c r="G128" s="976"/>
      <c r="H128" s="976"/>
      <c r="I128" s="976"/>
      <c r="J128" s="976"/>
      <c r="K128" s="976"/>
      <c r="L128" s="976"/>
      <c r="M128" s="976"/>
      <c r="N128" s="976"/>
      <c r="O128" s="976"/>
      <c r="P128" s="976"/>
      <c r="Q128" s="976"/>
      <c r="R128" s="1010"/>
      <c r="S128" s="1010"/>
      <c r="T128" s="976"/>
      <c r="U128" s="1010"/>
      <c r="V128" s="1010"/>
      <c r="W128" s="1011"/>
      <c r="X128" s="976"/>
      <c r="Y128" s="976"/>
      <c r="Z128" s="976"/>
      <c r="AA128" s="976"/>
    </row>
    <row r="129" spans="1:27" ht="13.5" customHeight="1" x14ac:dyDescent="0.2">
      <c r="A129" s="976"/>
      <c r="B129" s="976"/>
      <c r="C129" s="976"/>
      <c r="D129" s="1009"/>
      <c r="E129" s="976"/>
      <c r="F129" s="976"/>
      <c r="G129" s="976"/>
      <c r="H129" s="976"/>
      <c r="I129" s="976"/>
      <c r="J129" s="976"/>
      <c r="K129" s="976"/>
      <c r="L129" s="976"/>
      <c r="M129" s="976"/>
      <c r="N129" s="976"/>
      <c r="O129" s="976"/>
      <c r="P129" s="976"/>
      <c r="Q129" s="976"/>
      <c r="R129" s="1010"/>
      <c r="S129" s="1010"/>
      <c r="T129" s="976"/>
      <c r="U129" s="1010"/>
      <c r="V129" s="1010"/>
      <c r="W129" s="1011"/>
      <c r="X129" s="976"/>
      <c r="Y129" s="976"/>
      <c r="Z129" s="976"/>
      <c r="AA129" s="976"/>
    </row>
    <row r="130" spans="1:27" ht="13.5" customHeight="1" x14ac:dyDescent="0.2">
      <c r="A130" s="976"/>
      <c r="B130" s="976"/>
      <c r="C130" s="976"/>
      <c r="D130" s="1009"/>
      <c r="E130" s="976"/>
      <c r="F130" s="976"/>
      <c r="G130" s="976"/>
      <c r="H130" s="976"/>
      <c r="I130" s="976"/>
      <c r="J130" s="976"/>
      <c r="K130" s="976"/>
      <c r="L130" s="976"/>
      <c r="M130" s="976"/>
      <c r="N130" s="976"/>
      <c r="O130" s="976"/>
      <c r="P130" s="976"/>
      <c r="Q130" s="976"/>
      <c r="R130" s="1010"/>
      <c r="S130" s="1010"/>
      <c r="T130" s="976"/>
      <c r="U130" s="1010"/>
      <c r="V130" s="1010"/>
      <c r="W130" s="1011"/>
      <c r="X130" s="976"/>
      <c r="Y130" s="976"/>
      <c r="Z130" s="976"/>
      <c r="AA130" s="976"/>
    </row>
    <row r="131" spans="1:27" ht="13.5" customHeight="1" x14ac:dyDescent="0.2">
      <c r="A131" s="976"/>
      <c r="B131" s="976"/>
      <c r="C131" s="976"/>
      <c r="D131" s="1009"/>
      <c r="E131" s="976"/>
      <c r="F131" s="976"/>
      <c r="G131" s="976"/>
      <c r="H131" s="976"/>
      <c r="I131" s="976"/>
      <c r="J131" s="976"/>
      <c r="K131" s="976"/>
      <c r="L131" s="976"/>
      <c r="M131" s="976"/>
      <c r="N131" s="976"/>
      <c r="O131" s="976"/>
      <c r="P131" s="976"/>
      <c r="Q131" s="976"/>
      <c r="R131" s="1010"/>
      <c r="S131" s="1010"/>
      <c r="T131" s="976"/>
      <c r="U131" s="1010"/>
      <c r="V131" s="1010"/>
      <c r="W131" s="1011"/>
      <c r="X131" s="976"/>
      <c r="Y131" s="976"/>
      <c r="Z131" s="976"/>
      <c r="AA131" s="976"/>
    </row>
    <row r="132" spans="1:27" ht="13.5" customHeight="1" x14ac:dyDescent="0.2">
      <c r="A132" s="976"/>
      <c r="B132" s="976"/>
      <c r="C132" s="976"/>
      <c r="D132" s="1009"/>
      <c r="E132" s="976"/>
      <c r="F132" s="976"/>
      <c r="G132" s="976"/>
      <c r="H132" s="976"/>
      <c r="I132" s="976"/>
      <c r="J132" s="976"/>
      <c r="K132" s="976"/>
      <c r="L132" s="976"/>
      <c r="M132" s="976"/>
      <c r="N132" s="976"/>
      <c r="O132" s="976"/>
      <c r="P132" s="976"/>
      <c r="Q132" s="976"/>
      <c r="R132" s="1010"/>
      <c r="S132" s="1010"/>
      <c r="T132" s="976"/>
      <c r="U132" s="1010"/>
      <c r="V132" s="1010"/>
      <c r="W132" s="1011"/>
      <c r="X132" s="976"/>
      <c r="Y132" s="976"/>
      <c r="Z132" s="976"/>
      <c r="AA132" s="976"/>
    </row>
    <row r="133" spans="1:27" ht="13.5" customHeight="1" x14ac:dyDescent="0.2">
      <c r="A133" s="976"/>
      <c r="B133" s="976"/>
      <c r="C133" s="976"/>
      <c r="D133" s="1009"/>
      <c r="E133" s="976"/>
      <c r="F133" s="976"/>
      <c r="G133" s="976"/>
      <c r="H133" s="976"/>
      <c r="I133" s="976"/>
      <c r="J133" s="976"/>
      <c r="K133" s="976"/>
      <c r="L133" s="976"/>
      <c r="M133" s="976"/>
      <c r="N133" s="976"/>
      <c r="O133" s="976"/>
      <c r="P133" s="976"/>
      <c r="Q133" s="976"/>
      <c r="R133" s="1010"/>
      <c r="S133" s="1010"/>
      <c r="T133" s="976"/>
      <c r="U133" s="1010"/>
      <c r="V133" s="1010"/>
      <c r="W133" s="1011"/>
      <c r="X133" s="976"/>
      <c r="Y133" s="976"/>
      <c r="Z133" s="976"/>
      <c r="AA133" s="976"/>
    </row>
    <row r="134" spans="1:27" ht="13.5" customHeight="1" x14ac:dyDescent="0.2">
      <c r="A134" s="976"/>
      <c r="B134" s="976"/>
      <c r="C134" s="976"/>
      <c r="D134" s="1009"/>
      <c r="E134" s="976"/>
      <c r="F134" s="976"/>
      <c r="G134" s="976"/>
      <c r="H134" s="976"/>
      <c r="I134" s="976"/>
      <c r="J134" s="976"/>
      <c r="K134" s="976"/>
      <c r="L134" s="976"/>
      <c r="M134" s="976"/>
      <c r="N134" s="976"/>
      <c r="O134" s="976"/>
      <c r="P134" s="976"/>
      <c r="Q134" s="976"/>
      <c r="R134" s="1010"/>
      <c r="S134" s="1010"/>
      <c r="T134" s="976"/>
      <c r="U134" s="1010"/>
      <c r="V134" s="1010"/>
      <c r="W134" s="1011"/>
      <c r="X134" s="976"/>
      <c r="Y134" s="976"/>
      <c r="Z134" s="976"/>
      <c r="AA134" s="976"/>
    </row>
    <row r="135" spans="1:27" ht="13.5" customHeight="1" x14ac:dyDescent="0.2">
      <c r="A135" s="976"/>
      <c r="B135" s="976"/>
      <c r="C135" s="976"/>
      <c r="D135" s="1009"/>
      <c r="E135" s="976"/>
      <c r="F135" s="976"/>
      <c r="G135" s="976"/>
      <c r="H135" s="976"/>
      <c r="I135" s="976"/>
      <c r="J135" s="976"/>
      <c r="K135" s="976"/>
      <c r="L135" s="976"/>
      <c r="M135" s="976"/>
      <c r="N135" s="976"/>
      <c r="O135" s="976"/>
      <c r="P135" s="976"/>
      <c r="Q135" s="976"/>
      <c r="R135" s="1010"/>
      <c r="S135" s="1010"/>
      <c r="T135" s="976"/>
      <c r="U135" s="1010"/>
      <c r="V135" s="1010"/>
      <c r="W135" s="1011"/>
      <c r="X135" s="976"/>
      <c r="Y135" s="976"/>
      <c r="Z135" s="976"/>
      <c r="AA135" s="976"/>
    </row>
    <row r="136" spans="1:27" ht="13.5" customHeight="1" x14ac:dyDescent="0.2">
      <c r="A136" s="976"/>
      <c r="B136" s="976"/>
      <c r="C136" s="976"/>
      <c r="D136" s="1009"/>
      <c r="E136" s="976"/>
      <c r="F136" s="976"/>
      <c r="G136" s="976"/>
      <c r="H136" s="976"/>
      <c r="I136" s="976"/>
      <c r="J136" s="976"/>
      <c r="K136" s="976"/>
      <c r="L136" s="976"/>
      <c r="M136" s="976"/>
      <c r="N136" s="976"/>
      <c r="O136" s="976"/>
      <c r="P136" s="976"/>
      <c r="Q136" s="976"/>
      <c r="R136" s="1010"/>
      <c r="S136" s="1010"/>
      <c r="T136" s="976"/>
      <c r="U136" s="1010"/>
      <c r="V136" s="1010"/>
      <c r="W136" s="1011"/>
      <c r="X136" s="976"/>
      <c r="Y136" s="976"/>
      <c r="Z136" s="976"/>
      <c r="AA136" s="976"/>
    </row>
    <row r="137" spans="1:27" ht="13.5" customHeight="1" x14ac:dyDescent="0.2">
      <c r="A137" s="976"/>
      <c r="B137" s="976"/>
      <c r="C137" s="976"/>
      <c r="D137" s="1009"/>
      <c r="E137" s="976"/>
      <c r="F137" s="976"/>
      <c r="G137" s="976"/>
      <c r="H137" s="976"/>
      <c r="I137" s="976"/>
      <c r="J137" s="976"/>
      <c r="K137" s="976"/>
      <c r="L137" s="976"/>
      <c r="M137" s="976"/>
      <c r="N137" s="976"/>
      <c r="O137" s="976"/>
      <c r="P137" s="976"/>
      <c r="Q137" s="976"/>
      <c r="R137" s="1010"/>
      <c r="S137" s="1010"/>
      <c r="T137" s="976"/>
      <c r="U137" s="1010"/>
      <c r="V137" s="1010"/>
      <c r="W137" s="1011"/>
      <c r="X137" s="976"/>
      <c r="Y137" s="976"/>
      <c r="Z137" s="976"/>
      <c r="AA137" s="976"/>
    </row>
    <row r="138" spans="1:27" ht="13.5" customHeight="1" x14ac:dyDescent="0.2">
      <c r="A138" s="976"/>
      <c r="B138" s="976"/>
      <c r="C138" s="976"/>
      <c r="D138" s="1009"/>
      <c r="E138" s="976"/>
      <c r="F138" s="976"/>
      <c r="G138" s="976"/>
      <c r="H138" s="976"/>
      <c r="I138" s="976"/>
      <c r="J138" s="976"/>
      <c r="K138" s="976"/>
      <c r="L138" s="976"/>
      <c r="M138" s="976"/>
      <c r="N138" s="976"/>
      <c r="O138" s="976"/>
      <c r="P138" s="976"/>
      <c r="Q138" s="976"/>
      <c r="R138" s="1010"/>
      <c r="S138" s="1010"/>
      <c r="T138" s="976"/>
      <c r="U138" s="1010"/>
      <c r="V138" s="1010"/>
      <c r="W138" s="1011"/>
      <c r="X138" s="976"/>
      <c r="Y138" s="976"/>
      <c r="Z138" s="976"/>
      <c r="AA138" s="976"/>
    </row>
    <row r="139" spans="1:27" ht="13.5" customHeight="1" x14ac:dyDescent="0.2">
      <c r="A139" s="976"/>
      <c r="B139" s="976"/>
      <c r="C139" s="976"/>
      <c r="D139" s="1009"/>
      <c r="E139" s="976"/>
      <c r="F139" s="976"/>
      <c r="G139" s="976"/>
      <c r="H139" s="976"/>
      <c r="I139" s="976"/>
      <c r="J139" s="976"/>
      <c r="K139" s="976"/>
      <c r="L139" s="976"/>
      <c r="M139" s="976"/>
      <c r="N139" s="976"/>
      <c r="O139" s="976"/>
      <c r="P139" s="976"/>
      <c r="Q139" s="976"/>
      <c r="R139" s="1010"/>
      <c r="S139" s="1010"/>
      <c r="T139" s="976"/>
      <c r="U139" s="1010"/>
      <c r="V139" s="1010"/>
      <c r="W139" s="1011"/>
      <c r="X139" s="976"/>
      <c r="Y139" s="976"/>
      <c r="Z139" s="976"/>
      <c r="AA139" s="976"/>
    </row>
    <row r="140" spans="1:27" ht="13.5" customHeight="1" x14ac:dyDescent="0.2">
      <c r="A140" s="976"/>
      <c r="B140" s="976"/>
      <c r="C140" s="976"/>
      <c r="D140" s="1009"/>
      <c r="E140" s="976"/>
      <c r="F140" s="976"/>
      <c r="G140" s="976"/>
      <c r="H140" s="976"/>
      <c r="I140" s="976"/>
      <c r="J140" s="976"/>
      <c r="K140" s="976"/>
      <c r="L140" s="976"/>
      <c r="M140" s="976"/>
      <c r="N140" s="976"/>
      <c r="O140" s="976"/>
      <c r="P140" s="976"/>
      <c r="Q140" s="976"/>
      <c r="R140" s="1010"/>
      <c r="S140" s="1010"/>
      <c r="T140" s="976"/>
      <c r="U140" s="1010"/>
      <c r="V140" s="1010"/>
      <c r="W140" s="1011"/>
      <c r="X140" s="976"/>
      <c r="Y140" s="976"/>
      <c r="Z140" s="976"/>
      <c r="AA140" s="976"/>
    </row>
    <row r="141" spans="1:27" ht="13.5" customHeight="1" x14ac:dyDescent="0.2">
      <c r="A141" s="976"/>
      <c r="B141" s="976"/>
      <c r="C141" s="976"/>
      <c r="D141" s="1009"/>
      <c r="E141" s="976"/>
      <c r="F141" s="976"/>
      <c r="G141" s="976"/>
      <c r="H141" s="976"/>
      <c r="I141" s="976"/>
      <c r="J141" s="976"/>
      <c r="K141" s="976"/>
      <c r="L141" s="976"/>
      <c r="M141" s="976"/>
      <c r="N141" s="976"/>
      <c r="O141" s="976"/>
      <c r="P141" s="976"/>
      <c r="Q141" s="976"/>
      <c r="R141" s="1010"/>
      <c r="S141" s="1010"/>
      <c r="T141" s="976"/>
      <c r="U141" s="1010"/>
      <c r="V141" s="1010"/>
      <c r="W141" s="1011"/>
      <c r="X141" s="976"/>
      <c r="Y141" s="976"/>
      <c r="Z141" s="976"/>
      <c r="AA141" s="976"/>
    </row>
    <row r="142" spans="1:27" ht="13.5" customHeight="1" x14ac:dyDescent="0.2">
      <c r="A142" s="976"/>
      <c r="B142" s="976"/>
      <c r="C142" s="976"/>
      <c r="D142" s="1009"/>
      <c r="E142" s="976"/>
      <c r="F142" s="976"/>
      <c r="G142" s="976"/>
      <c r="H142" s="976"/>
      <c r="I142" s="976"/>
      <c r="J142" s="976"/>
      <c r="K142" s="976"/>
      <c r="L142" s="976"/>
      <c r="M142" s="976"/>
      <c r="N142" s="976"/>
      <c r="O142" s="976"/>
      <c r="P142" s="976"/>
      <c r="Q142" s="976"/>
      <c r="R142" s="1010"/>
      <c r="S142" s="1010"/>
      <c r="T142" s="976"/>
      <c r="U142" s="1010"/>
      <c r="V142" s="1010"/>
      <c r="W142" s="1011"/>
      <c r="X142" s="976"/>
      <c r="Y142" s="976"/>
      <c r="Z142" s="976"/>
      <c r="AA142" s="976"/>
    </row>
    <row r="143" spans="1:27" ht="13.5" customHeight="1" x14ac:dyDescent="0.2">
      <c r="A143" s="976"/>
      <c r="B143" s="976"/>
      <c r="C143" s="976"/>
      <c r="D143" s="1009"/>
      <c r="E143" s="976"/>
      <c r="F143" s="976"/>
      <c r="G143" s="976"/>
      <c r="H143" s="976"/>
      <c r="I143" s="976"/>
      <c r="J143" s="976"/>
      <c r="K143" s="976"/>
      <c r="L143" s="976"/>
      <c r="M143" s="976"/>
      <c r="N143" s="976"/>
      <c r="O143" s="976"/>
      <c r="P143" s="976"/>
      <c r="Q143" s="976"/>
      <c r="R143" s="1010"/>
      <c r="S143" s="1010"/>
      <c r="T143" s="976"/>
      <c r="U143" s="1010"/>
      <c r="V143" s="1010"/>
      <c r="W143" s="1011"/>
      <c r="X143" s="976"/>
      <c r="Y143" s="976"/>
      <c r="Z143" s="976"/>
      <c r="AA143" s="976"/>
    </row>
    <row r="144" spans="1:27" ht="13.5" customHeight="1" x14ac:dyDescent="0.2">
      <c r="A144" s="976"/>
      <c r="B144" s="976"/>
      <c r="C144" s="976"/>
      <c r="D144" s="1009"/>
      <c r="E144" s="976"/>
      <c r="F144" s="976"/>
      <c r="G144" s="976"/>
      <c r="H144" s="976"/>
      <c r="I144" s="976"/>
      <c r="J144" s="976"/>
      <c r="K144" s="976"/>
      <c r="L144" s="976"/>
      <c r="M144" s="976"/>
      <c r="N144" s="976"/>
      <c r="O144" s="976"/>
      <c r="P144" s="976"/>
      <c r="Q144" s="976"/>
      <c r="R144" s="1010"/>
      <c r="S144" s="1010"/>
      <c r="T144" s="976"/>
      <c r="U144" s="1010"/>
      <c r="V144" s="1010"/>
      <c r="W144" s="1011"/>
      <c r="X144" s="976"/>
      <c r="Y144" s="976"/>
      <c r="Z144" s="976"/>
      <c r="AA144" s="976"/>
    </row>
    <row r="145" spans="1:27" ht="13.5" customHeight="1" x14ac:dyDescent="0.2">
      <c r="A145" s="976"/>
      <c r="B145" s="976"/>
      <c r="C145" s="976"/>
      <c r="D145" s="1009"/>
      <c r="E145" s="976"/>
      <c r="F145" s="976"/>
      <c r="G145" s="976"/>
      <c r="H145" s="976"/>
      <c r="I145" s="976"/>
      <c r="J145" s="976"/>
      <c r="K145" s="976"/>
      <c r="L145" s="976"/>
      <c r="M145" s="976"/>
      <c r="N145" s="976"/>
      <c r="O145" s="976"/>
      <c r="P145" s="976"/>
      <c r="Q145" s="976"/>
      <c r="R145" s="1010"/>
      <c r="S145" s="1010"/>
      <c r="T145" s="976"/>
      <c r="U145" s="1010"/>
      <c r="V145" s="1010"/>
      <c r="W145" s="1011"/>
      <c r="X145" s="976"/>
      <c r="Y145" s="976"/>
      <c r="Z145" s="976"/>
      <c r="AA145" s="976"/>
    </row>
    <row r="146" spans="1:27" ht="13.5" customHeight="1" x14ac:dyDescent="0.2">
      <c r="A146" s="976"/>
      <c r="B146" s="976"/>
      <c r="C146" s="976"/>
      <c r="D146" s="1009"/>
      <c r="E146" s="976"/>
      <c r="F146" s="976"/>
      <c r="G146" s="976"/>
      <c r="H146" s="976"/>
      <c r="I146" s="976"/>
      <c r="J146" s="976"/>
      <c r="K146" s="976"/>
      <c r="L146" s="976"/>
      <c r="M146" s="976"/>
      <c r="N146" s="976"/>
      <c r="O146" s="976"/>
      <c r="P146" s="976"/>
      <c r="Q146" s="976"/>
      <c r="R146" s="1010"/>
      <c r="S146" s="1010"/>
      <c r="T146" s="976"/>
      <c r="U146" s="1010"/>
      <c r="V146" s="1010"/>
      <c r="W146" s="1011"/>
      <c r="X146" s="976"/>
      <c r="Y146" s="976"/>
      <c r="Z146" s="976"/>
      <c r="AA146" s="976"/>
    </row>
    <row r="147" spans="1:27" ht="13.5" customHeight="1" x14ac:dyDescent="0.2">
      <c r="A147" s="976"/>
      <c r="B147" s="976"/>
      <c r="C147" s="976"/>
      <c r="D147" s="1009"/>
      <c r="E147" s="976"/>
      <c r="F147" s="976"/>
      <c r="G147" s="976"/>
      <c r="H147" s="976"/>
      <c r="I147" s="976"/>
      <c r="J147" s="976"/>
      <c r="K147" s="976"/>
      <c r="L147" s="976"/>
      <c r="M147" s="976"/>
      <c r="N147" s="976"/>
      <c r="O147" s="976"/>
      <c r="P147" s="976"/>
      <c r="Q147" s="976"/>
      <c r="R147" s="1010"/>
      <c r="S147" s="1010"/>
      <c r="T147" s="976"/>
      <c r="U147" s="1010"/>
      <c r="V147" s="1010"/>
      <c r="W147" s="1011"/>
      <c r="X147" s="976"/>
      <c r="Y147" s="976"/>
      <c r="Z147" s="976"/>
      <c r="AA147" s="976"/>
    </row>
    <row r="148" spans="1:27" ht="13.5" customHeight="1" x14ac:dyDescent="0.2">
      <c r="A148" s="976"/>
      <c r="B148" s="976"/>
      <c r="C148" s="976"/>
      <c r="D148" s="1009"/>
      <c r="E148" s="976"/>
      <c r="F148" s="976"/>
      <c r="G148" s="976"/>
      <c r="H148" s="976"/>
      <c r="I148" s="976"/>
      <c r="J148" s="976"/>
      <c r="K148" s="976"/>
      <c r="L148" s="976"/>
      <c r="M148" s="976"/>
      <c r="N148" s="976"/>
      <c r="O148" s="976"/>
      <c r="P148" s="976"/>
      <c r="Q148" s="976"/>
      <c r="R148" s="1010"/>
      <c r="S148" s="1010"/>
      <c r="T148" s="976"/>
      <c r="U148" s="1010"/>
      <c r="V148" s="1010"/>
      <c r="W148" s="1011"/>
      <c r="X148" s="976"/>
      <c r="Y148" s="976"/>
      <c r="Z148" s="976"/>
      <c r="AA148" s="976"/>
    </row>
    <row r="149" spans="1:27" ht="13.5" customHeight="1" x14ac:dyDescent="0.2">
      <c r="A149" s="976"/>
      <c r="B149" s="976"/>
      <c r="C149" s="976"/>
      <c r="D149" s="1009"/>
      <c r="E149" s="976"/>
      <c r="F149" s="976"/>
      <c r="G149" s="976"/>
      <c r="H149" s="976"/>
      <c r="I149" s="976"/>
      <c r="J149" s="976"/>
      <c r="K149" s="976"/>
      <c r="L149" s="976"/>
      <c r="M149" s="976"/>
      <c r="N149" s="976"/>
      <c r="O149" s="976"/>
      <c r="P149" s="976"/>
      <c r="Q149" s="976"/>
      <c r="R149" s="1010"/>
      <c r="S149" s="1010"/>
      <c r="T149" s="976"/>
      <c r="U149" s="1010"/>
      <c r="V149" s="1010"/>
      <c r="W149" s="1011"/>
      <c r="X149" s="976"/>
      <c r="Y149" s="976"/>
      <c r="Z149" s="976"/>
      <c r="AA149" s="976"/>
    </row>
    <row r="150" spans="1:27" ht="13.5" customHeight="1" x14ac:dyDescent="0.2">
      <c r="A150" s="976"/>
      <c r="B150" s="976"/>
      <c r="C150" s="976"/>
      <c r="D150" s="1009"/>
      <c r="E150" s="976"/>
      <c r="F150" s="976"/>
      <c r="G150" s="976"/>
      <c r="H150" s="976"/>
      <c r="I150" s="976"/>
      <c r="J150" s="976"/>
      <c r="K150" s="976"/>
      <c r="L150" s="976"/>
      <c r="M150" s="976"/>
      <c r="N150" s="976"/>
      <c r="O150" s="976"/>
      <c r="P150" s="976"/>
      <c r="Q150" s="976"/>
      <c r="R150" s="1010"/>
      <c r="S150" s="1010"/>
      <c r="T150" s="976"/>
      <c r="U150" s="1010"/>
      <c r="V150" s="1010"/>
      <c r="W150" s="1011"/>
      <c r="X150" s="976"/>
      <c r="Y150" s="976"/>
      <c r="Z150" s="976"/>
      <c r="AA150" s="976"/>
    </row>
    <row r="151" spans="1:27" ht="13.5" customHeight="1" x14ac:dyDescent="0.2">
      <c r="A151" s="976"/>
      <c r="B151" s="976"/>
      <c r="C151" s="976"/>
      <c r="D151" s="1009"/>
      <c r="E151" s="976"/>
      <c r="F151" s="976"/>
      <c r="G151" s="976"/>
      <c r="H151" s="976"/>
      <c r="I151" s="976"/>
      <c r="J151" s="976"/>
      <c r="K151" s="976"/>
      <c r="L151" s="976"/>
      <c r="M151" s="976"/>
      <c r="N151" s="976"/>
      <c r="O151" s="976"/>
      <c r="P151" s="976"/>
      <c r="Q151" s="976"/>
      <c r="R151" s="1010"/>
      <c r="S151" s="1010"/>
      <c r="T151" s="976"/>
      <c r="U151" s="1010"/>
      <c r="V151" s="1010"/>
      <c r="W151" s="1011"/>
      <c r="X151" s="976"/>
      <c r="Y151" s="976"/>
      <c r="Z151" s="976"/>
      <c r="AA151" s="976"/>
    </row>
    <row r="152" spans="1:27" ht="13.5" customHeight="1" x14ac:dyDescent="0.2">
      <c r="A152" s="976"/>
      <c r="B152" s="976"/>
      <c r="C152" s="976"/>
      <c r="D152" s="1009"/>
      <c r="E152" s="976"/>
      <c r="F152" s="976"/>
      <c r="G152" s="976"/>
      <c r="H152" s="976"/>
      <c r="I152" s="976"/>
      <c r="J152" s="976"/>
      <c r="K152" s="976"/>
      <c r="L152" s="976"/>
      <c r="M152" s="976"/>
      <c r="N152" s="976"/>
      <c r="O152" s="976"/>
      <c r="P152" s="976"/>
      <c r="Q152" s="976"/>
      <c r="R152" s="1010"/>
      <c r="S152" s="1010"/>
      <c r="T152" s="976"/>
      <c r="U152" s="1010"/>
      <c r="V152" s="1010"/>
      <c r="W152" s="1011"/>
      <c r="X152" s="976"/>
      <c r="Y152" s="976"/>
      <c r="Z152" s="976"/>
      <c r="AA152" s="976"/>
    </row>
    <row r="153" spans="1:27" ht="13.5" customHeight="1" x14ac:dyDescent="0.2">
      <c r="A153" s="976"/>
      <c r="B153" s="976"/>
      <c r="C153" s="976"/>
      <c r="D153" s="1009"/>
      <c r="E153" s="976"/>
      <c r="F153" s="976"/>
      <c r="G153" s="976"/>
      <c r="H153" s="976"/>
      <c r="I153" s="976"/>
      <c r="J153" s="976"/>
      <c r="K153" s="976"/>
      <c r="L153" s="976"/>
      <c r="M153" s="976"/>
      <c r="N153" s="976"/>
      <c r="O153" s="976"/>
      <c r="P153" s="976"/>
      <c r="Q153" s="976"/>
      <c r="R153" s="1010"/>
      <c r="S153" s="1010"/>
      <c r="T153" s="976"/>
      <c r="U153" s="1010"/>
      <c r="V153" s="1010"/>
      <c r="W153" s="1011"/>
      <c r="X153" s="976"/>
      <c r="Y153" s="976"/>
      <c r="Z153" s="976"/>
      <c r="AA153" s="976"/>
    </row>
    <row r="154" spans="1:27" ht="13.5" customHeight="1" x14ac:dyDescent="0.2">
      <c r="A154" s="976"/>
      <c r="B154" s="976"/>
      <c r="C154" s="976"/>
      <c r="D154" s="1009"/>
      <c r="E154" s="976"/>
      <c r="F154" s="976"/>
      <c r="G154" s="976"/>
      <c r="H154" s="976"/>
      <c r="I154" s="976"/>
      <c r="J154" s="976"/>
      <c r="K154" s="976"/>
      <c r="L154" s="976"/>
      <c r="M154" s="976"/>
      <c r="N154" s="976"/>
      <c r="O154" s="976"/>
      <c r="P154" s="976"/>
      <c r="Q154" s="976"/>
      <c r="R154" s="1010"/>
      <c r="S154" s="1010"/>
      <c r="T154" s="976"/>
      <c r="U154" s="1010"/>
      <c r="V154" s="1010"/>
      <c r="W154" s="1011"/>
      <c r="X154" s="976"/>
      <c r="Y154" s="976"/>
      <c r="Z154" s="976"/>
      <c r="AA154" s="976"/>
    </row>
    <row r="155" spans="1:27" ht="13.5" customHeight="1" x14ac:dyDescent="0.2">
      <c r="A155" s="976"/>
      <c r="B155" s="976"/>
      <c r="C155" s="976"/>
      <c r="D155" s="1009"/>
      <c r="E155" s="976"/>
      <c r="F155" s="976"/>
      <c r="G155" s="976"/>
      <c r="H155" s="976"/>
      <c r="I155" s="976"/>
      <c r="J155" s="976"/>
      <c r="K155" s="976"/>
      <c r="L155" s="976"/>
      <c r="M155" s="976"/>
      <c r="N155" s="976"/>
      <c r="O155" s="976"/>
      <c r="P155" s="976"/>
      <c r="Q155" s="976"/>
      <c r="R155" s="1010"/>
      <c r="S155" s="1010"/>
      <c r="T155" s="976"/>
      <c r="U155" s="1010"/>
      <c r="V155" s="1010"/>
      <c r="W155" s="1011"/>
      <c r="X155" s="976"/>
      <c r="Y155" s="976"/>
      <c r="Z155" s="976"/>
      <c r="AA155" s="976"/>
    </row>
    <row r="156" spans="1:27" ht="13.5" customHeight="1" x14ac:dyDescent="0.2">
      <c r="A156" s="976"/>
      <c r="B156" s="976"/>
      <c r="C156" s="976"/>
      <c r="D156" s="1009"/>
      <c r="E156" s="976"/>
      <c r="F156" s="976"/>
      <c r="G156" s="976"/>
      <c r="H156" s="976"/>
      <c r="I156" s="976"/>
      <c r="J156" s="976"/>
      <c r="K156" s="976"/>
      <c r="L156" s="976"/>
      <c r="M156" s="976"/>
      <c r="N156" s="976"/>
      <c r="O156" s="976"/>
      <c r="P156" s="976"/>
      <c r="Q156" s="976"/>
      <c r="R156" s="1010"/>
      <c r="S156" s="1010"/>
      <c r="T156" s="976"/>
      <c r="U156" s="1010"/>
      <c r="V156" s="1010"/>
      <c r="W156" s="1011"/>
      <c r="X156" s="976"/>
      <c r="Y156" s="976"/>
      <c r="Z156" s="976"/>
      <c r="AA156" s="976"/>
    </row>
    <row r="157" spans="1:27" ht="13.5" customHeight="1" x14ac:dyDescent="0.2">
      <c r="A157" s="976"/>
      <c r="B157" s="976"/>
      <c r="C157" s="976"/>
      <c r="D157" s="1009"/>
      <c r="E157" s="976"/>
      <c r="F157" s="976"/>
      <c r="G157" s="976"/>
      <c r="H157" s="976"/>
      <c r="I157" s="976"/>
      <c r="J157" s="976"/>
      <c r="K157" s="976"/>
      <c r="L157" s="976"/>
      <c r="M157" s="976"/>
      <c r="N157" s="976"/>
      <c r="O157" s="976"/>
      <c r="P157" s="976"/>
      <c r="Q157" s="976"/>
      <c r="R157" s="1010"/>
      <c r="S157" s="1010"/>
      <c r="T157" s="976"/>
      <c r="U157" s="1010"/>
      <c r="V157" s="1010"/>
      <c r="W157" s="1011"/>
      <c r="X157" s="976"/>
      <c r="Y157" s="976"/>
      <c r="Z157" s="976"/>
      <c r="AA157" s="976"/>
    </row>
    <row r="158" spans="1:27" ht="13.5" customHeight="1" x14ac:dyDescent="0.2">
      <c r="A158" s="976"/>
      <c r="B158" s="976"/>
      <c r="C158" s="976"/>
      <c r="D158" s="1009"/>
      <c r="E158" s="976"/>
      <c r="F158" s="976"/>
      <c r="G158" s="976"/>
      <c r="H158" s="976"/>
      <c r="I158" s="976"/>
      <c r="J158" s="976"/>
      <c r="K158" s="976"/>
      <c r="L158" s="976"/>
      <c r="M158" s="976"/>
      <c r="N158" s="976"/>
      <c r="O158" s="976"/>
      <c r="P158" s="976"/>
      <c r="Q158" s="976"/>
      <c r="R158" s="1010"/>
      <c r="S158" s="1010"/>
      <c r="T158" s="976"/>
      <c r="U158" s="1010"/>
      <c r="V158" s="1010"/>
      <c r="W158" s="1011"/>
      <c r="X158" s="976"/>
      <c r="Y158" s="976"/>
      <c r="Z158" s="976"/>
      <c r="AA158" s="976"/>
    </row>
    <row r="159" spans="1:27" ht="13.5" customHeight="1" x14ac:dyDescent="0.2">
      <c r="A159" s="976"/>
      <c r="B159" s="976"/>
      <c r="C159" s="976"/>
      <c r="D159" s="1009"/>
      <c r="E159" s="976"/>
      <c r="F159" s="976"/>
      <c r="G159" s="976"/>
      <c r="H159" s="976"/>
      <c r="I159" s="976"/>
      <c r="J159" s="976"/>
      <c r="K159" s="976"/>
      <c r="L159" s="976"/>
      <c r="M159" s="976"/>
      <c r="N159" s="976"/>
      <c r="O159" s="976"/>
      <c r="P159" s="976"/>
      <c r="Q159" s="976"/>
      <c r="R159" s="1010"/>
      <c r="S159" s="1010"/>
      <c r="T159" s="976"/>
      <c r="U159" s="1010"/>
      <c r="V159" s="1010"/>
      <c r="W159" s="1011"/>
      <c r="X159" s="976"/>
      <c r="Y159" s="976"/>
      <c r="Z159" s="976"/>
      <c r="AA159" s="976"/>
    </row>
    <row r="160" spans="1:27" ht="13.5" customHeight="1" x14ac:dyDescent="0.2">
      <c r="A160" s="976"/>
      <c r="B160" s="976"/>
      <c r="C160" s="976"/>
      <c r="D160" s="1009"/>
      <c r="E160" s="976"/>
      <c r="F160" s="976"/>
      <c r="G160" s="976"/>
      <c r="H160" s="976"/>
      <c r="I160" s="976"/>
      <c r="J160" s="976"/>
      <c r="K160" s="976"/>
      <c r="L160" s="976"/>
      <c r="M160" s="976"/>
      <c r="N160" s="976"/>
      <c r="O160" s="976"/>
      <c r="P160" s="976"/>
      <c r="Q160" s="976"/>
      <c r="R160" s="1010"/>
      <c r="S160" s="1010"/>
      <c r="T160" s="976"/>
      <c r="U160" s="1010"/>
      <c r="V160" s="1010"/>
      <c r="W160" s="1011"/>
      <c r="X160" s="976"/>
      <c r="Y160" s="976"/>
      <c r="Z160" s="976"/>
      <c r="AA160" s="976"/>
    </row>
    <row r="161" spans="1:27" ht="13.5" customHeight="1" x14ac:dyDescent="0.2">
      <c r="A161" s="976"/>
      <c r="B161" s="976"/>
      <c r="C161" s="976"/>
      <c r="D161" s="1009"/>
      <c r="E161" s="976"/>
      <c r="F161" s="976"/>
      <c r="G161" s="976"/>
      <c r="H161" s="976"/>
      <c r="I161" s="976"/>
      <c r="J161" s="976"/>
      <c r="K161" s="976"/>
      <c r="L161" s="976"/>
      <c r="M161" s="976"/>
      <c r="N161" s="976"/>
      <c r="O161" s="976"/>
      <c r="P161" s="976"/>
      <c r="Q161" s="976"/>
      <c r="R161" s="1010"/>
      <c r="S161" s="1010"/>
      <c r="T161" s="976"/>
      <c r="U161" s="1010"/>
      <c r="V161" s="1010"/>
      <c r="W161" s="1011"/>
      <c r="X161" s="976"/>
      <c r="Y161" s="976"/>
      <c r="Z161" s="976"/>
      <c r="AA161" s="976"/>
    </row>
    <row r="162" spans="1:27" ht="13.5" customHeight="1" x14ac:dyDescent="0.2">
      <c r="A162" s="976"/>
      <c r="B162" s="976"/>
      <c r="C162" s="976"/>
      <c r="D162" s="1009"/>
      <c r="E162" s="976"/>
      <c r="F162" s="976"/>
      <c r="G162" s="976"/>
      <c r="H162" s="976"/>
      <c r="I162" s="976"/>
      <c r="J162" s="976"/>
      <c r="K162" s="976"/>
      <c r="L162" s="976"/>
      <c r="M162" s="976"/>
      <c r="N162" s="976"/>
      <c r="O162" s="976"/>
      <c r="P162" s="976"/>
      <c r="Q162" s="976"/>
      <c r="R162" s="1010"/>
      <c r="S162" s="1010"/>
      <c r="T162" s="976"/>
      <c r="U162" s="1010"/>
      <c r="V162" s="1010"/>
      <c r="W162" s="1011"/>
      <c r="X162" s="976"/>
      <c r="Y162" s="976"/>
      <c r="Z162" s="976"/>
      <c r="AA162" s="976"/>
    </row>
    <row r="163" spans="1:27" ht="13.5" customHeight="1" x14ac:dyDescent="0.2">
      <c r="A163" s="976"/>
      <c r="B163" s="976"/>
      <c r="C163" s="976"/>
      <c r="D163" s="1009"/>
      <c r="E163" s="976"/>
      <c r="F163" s="976"/>
      <c r="G163" s="976"/>
      <c r="H163" s="976"/>
      <c r="I163" s="976"/>
      <c r="J163" s="976"/>
      <c r="K163" s="976"/>
      <c r="L163" s="976"/>
      <c r="M163" s="976"/>
      <c r="N163" s="976"/>
      <c r="O163" s="976"/>
      <c r="P163" s="976"/>
      <c r="Q163" s="976"/>
      <c r="R163" s="1010"/>
      <c r="S163" s="1010"/>
      <c r="T163" s="976"/>
      <c r="U163" s="1010"/>
      <c r="V163" s="1010"/>
      <c r="W163" s="1011"/>
      <c r="X163" s="976"/>
      <c r="Y163" s="976"/>
      <c r="Z163" s="976"/>
      <c r="AA163" s="976"/>
    </row>
    <row r="164" spans="1:27" ht="13.5" customHeight="1" x14ac:dyDescent="0.2">
      <c r="A164" s="976"/>
      <c r="B164" s="976"/>
      <c r="C164" s="976"/>
      <c r="D164" s="1009"/>
      <c r="E164" s="976"/>
      <c r="F164" s="976"/>
      <c r="G164" s="976"/>
      <c r="H164" s="976"/>
      <c r="I164" s="976"/>
      <c r="J164" s="976"/>
      <c r="K164" s="976"/>
      <c r="L164" s="976"/>
      <c r="M164" s="976"/>
      <c r="N164" s="976"/>
      <c r="O164" s="976"/>
      <c r="P164" s="976"/>
      <c r="Q164" s="976"/>
      <c r="R164" s="1010"/>
      <c r="S164" s="1010"/>
      <c r="T164" s="976"/>
      <c r="U164" s="1010"/>
      <c r="V164" s="1010"/>
      <c r="W164" s="1011"/>
      <c r="X164" s="976"/>
      <c r="Y164" s="976"/>
      <c r="Z164" s="976"/>
      <c r="AA164" s="976"/>
    </row>
    <row r="165" spans="1:27" ht="13.5" customHeight="1" x14ac:dyDescent="0.2">
      <c r="A165" s="976"/>
      <c r="B165" s="976"/>
      <c r="C165" s="976"/>
      <c r="D165" s="1009"/>
      <c r="E165" s="976"/>
      <c r="F165" s="976"/>
      <c r="G165" s="976"/>
      <c r="H165" s="976"/>
      <c r="I165" s="976"/>
      <c r="J165" s="976"/>
      <c r="K165" s="976"/>
      <c r="L165" s="976"/>
      <c r="M165" s="976"/>
      <c r="N165" s="976"/>
      <c r="O165" s="976"/>
      <c r="P165" s="976"/>
      <c r="Q165" s="976"/>
      <c r="R165" s="1010"/>
      <c r="S165" s="1010"/>
      <c r="T165" s="976"/>
      <c r="U165" s="1010"/>
      <c r="V165" s="1010"/>
      <c r="W165" s="1011"/>
      <c r="X165" s="976"/>
      <c r="Y165" s="976"/>
      <c r="Z165" s="976"/>
      <c r="AA165" s="976"/>
    </row>
    <row r="166" spans="1:27" ht="13.5" customHeight="1" x14ac:dyDescent="0.2">
      <c r="A166" s="976"/>
      <c r="B166" s="976"/>
      <c r="C166" s="976"/>
      <c r="D166" s="1009"/>
      <c r="E166" s="976"/>
      <c r="F166" s="976"/>
      <c r="G166" s="976"/>
      <c r="H166" s="976"/>
      <c r="I166" s="976"/>
      <c r="J166" s="976"/>
      <c r="K166" s="976"/>
      <c r="L166" s="976"/>
      <c r="M166" s="976"/>
      <c r="N166" s="976"/>
      <c r="O166" s="976"/>
      <c r="P166" s="976"/>
      <c r="Q166" s="976"/>
      <c r="R166" s="1010"/>
      <c r="S166" s="1010"/>
      <c r="T166" s="976"/>
      <c r="U166" s="1010"/>
      <c r="V166" s="1010"/>
      <c r="W166" s="1011"/>
      <c r="X166" s="976"/>
      <c r="Y166" s="976"/>
      <c r="Z166" s="976"/>
      <c r="AA166" s="976"/>
    </row>
    <row r="167" spans="1:27" ht="13.5" customHeight="1" x14ac:dyDescent="0.2">
      <c r="A167" s="976"/>
      <c r="B167" s="976"/>
      <c r="C167" s="976"/>
      <c r="D167" s="1009"/>
      <c r="E167" s="976"/>
      <c r="F167" s="976"/>
      <c r="G167" s="976"/>
      <c r="H167" s="976"/>
      <c r="I167" s="976"/>
      <c r="J167" s="976"/>
      <c r="K167" s="976"/>
      <c r="L167" s="976"/>
      <c r="M167" s="976"/>
      <c r="N167" s="976"/>
      <c r="O167" s="976"/>
      <c r="P167" s="976"/>
      <c r="Q167" s="976"/>
      <c r="R167" s="1010"/>
      <c r="S167" s="1010"/>
      <c r="T167" s="976"/>
      <c r="U167" s="1010"/>
      <c r="V167" s="1010"/>
      <c r="W167" s="1011"/>
      <c r="X167" s="976"/>
      <c r="Y167" s="976"/>
      <c r="Z167" s="976"/>
      <c r="AA167" s="976"/>
    </row>
    <row r="168" spans="1:27" ht="13.5" customHeight="1" x14ac:dyDescent="0.2">
      <c r="A168" s="976"/>
      <c r="B168" s="976"/>
      <c r="C168" s="976"/>
      <c r="D168" s="1009"/>
      <c r="E168" s="976"/>
      <c r="F168" s="976"/>
      <c r="G168" s="976"/>
      <c r="H168" s="976"/>
      <c r="I168" s="976"/>
      <c r="J168" s="976"/>
      <c r="K168" s="976"/>
      <c r="L168" s="976"/>
      <c r="M168" s="976"/>
      <c r="N168" s="976"/>
      <c r="O168" s="976"/>
      <c r="P168" s="976"/>
      <c r="Q168" s="976"/>
      <c r="R168" s="1010"/>
      <c r="S168" s="1010"/>
      <c r="T168" s="976"/>
      <c r="U168" s="1010"/>
      <c r="V168" s="1010"/>
      <c r="W168" s="1011"/>
      <c r="X168" s="976"/>
      <c r="Y168" s="976"/>
      <c r="Z168" s="976"/>
      <c r="AA168" s="976"/>
    </row>
    <row r="169" spans="1:27" ht="13.5" customHeight="1" x14ac:dyDescent="0.2">
      <c r="A169" s="976"/>
      <c r="B169" s="976"/>
      <c r="C169" s="976"/>
      <c r="D169" s="1009"/>
      <c r="E169" s="976"/>
      <c r="F169" s="976"/>
      <c r="G169" s="976"/>
      <c r="H169" s="976"/>
      <c r="I169" s="976"/>
      <c r="J169" s="976"/>
      <c r="K169" s="976"/>
      <c r="L169" s="976"/>
      <c r="M169" s="976"/>
      <c r="N169" s="976"/>
      <c r="O169" s="976"/>
      <c r="P169" s="976"/>
      <c r="Q169" s="976"/>
      <c r="R169" s="1010"/>
      <c r="S169" s="1010"/>
      <c r="T169" s="976"/>
      <c r="U169" s="1010"/>
      <c r="V169" s="1010"/>
      <c r="W169" s="1011"/>
      <c r="X169" s="976"/>
      <c r="Y169" s="976"/>
      <c r="Z169" s="976"/>
      <c r="AA169" s="976"/>
    </row>
    <row r="170" spans="1:27" ht="13.5" customHeight="1" x14ac:dyDescent="0.2">
      <c r="A170" s="976"/>
      <c r="B170" s="976"/>
      <c r="C170" s="976"/>
      <c r="D170" s="1009"/>
      <c r="E170" s="976"/>
      <c r="F170" s="976"/>
      <c r="G170" s="976"/>
      <c r="H170" s="976"/>
      <c r="I170" s="976"/>
      <c r="J170" s="976"/>
      <c r="K170" s="976"/>
      <c r="L170" s="976"/>
      <c r="M170" s="976"/>
      <c r="N170" s="976"/>
      <c r="O170" s="976"/>
      <c r="P170" s="976"/>
      <c r="Q170" s="976"/>
      <c r="R170" s="1010"/>
      <c r="S170" s="1010"/>
      <c r="T170" s="976"/>
      <c r="U170" s="1010"/>
      <c r="V170" s="1010"/>
      <c r="W170" s="1011"/>
      <c r="X170" s="976"/>
      <c r="Y170" s="976"/>
      <c r="Z170" s="976"/>
      <c r="AA170" s="976"/>
    </row>
    <row r="171" spans="1:27" ht="13.5" customHeight="1" x14ac:dyDescent="0.2">
      <c r="A171" s="976"/>
      <c r="B171" s="976"/>
      <c r="C171" s="976"/>
      <c r="D171" s="1009"/>
      <c r="E171" s="976"/>
      <c r="F171" s="976"/>
      <c r="G171" s="976"/>
      <c r="H171" s="976"/>
      <c r="I171" s="976"/>
      <c r="J171" s="976"/>
      <c r="K171" s="976"/>
      <c r="L171" s="976"/>
      <c r="M171" s="976"/>
      <c r="N171" s="976"/>
      <c r="O171" s="976"/>
      <c r="P171" s="976"/>
      <c r="Q171" s="976"/>
      <c r="R171" s="1010"/>
      <c r="S171" s="1010"/>
      <c r="T171" s="976"/>
      <c r="U171" s="1010"/>
      <c r="V171" s="1010"/>
      <c r="W171" s="1011"/>
      <c r="X171" s="976"/>
      <c r="Y171" s="976"/>
      <c r="Z171" s="976"/>
      <c r="AA171" s="976"/>
    </row>
    <row r="172" spans="1:27" ht="13.5" customHeight="1" x14ac:dyDescent="0.2">
      <c r="A172" s="976"/>
      <c r="B172" s="976"/>
      <c r="C172" s="976"/>
      <c r="D172" s="1009"/>
      <c r="E172" s="976"/>
      <c r="F172" s="976"/>
      <c r="G172" s="976"/>
      <c r="H172" s="976"/>
      <c r="I172" s="976"/>
      <c r="J172" s="976"/>
      <c r="K172" s="976"/>
      <c r="L172" s="976"/>
      <c r="M172" s="976"/>
      <c r="N172" s="976"/>
      <c r="O172" s="976"/>
      <c r="P172" s="976"/>
      <c r="Q172" s="976"/>
      <c r="R172" s="1010"/>
      <c r="S172" s="1010"/>
      <c r="T172" s="976"/>
      <c r="U172" s="1010"/>
      <c r="V172" s="1010"/>
      <c r="W172" s="1011"/>
      <c r="X172" s="976"/>
      <c r="Y172" s="976"/>
      <c r="Z172" s="976"/>
      <c r="AA172" s="976"/>
    </row>
    <row r="173" spans="1:27" ht="13.5" customHeight="1" x14ac:dyDescent="0.2">
      <c r="A173" s="976"/>
      <c r="B173" s="976"/>
      <c r="C173" s="976"/>
      <c r="D173" s="1009"/>
      <c r="E173" s="976"/>
      <c r="F173" s="976"/>
      <c r="G173" s="976"/>
      <c r="H173" s="976"/>
      <c r="I173" s="976"/>
      <c r="J173" s="976"/>
      <c r="K173" s="976"/>
      <c r="L173" s="976"/>
      <c r="M173" s="976"/>
      <c r="N173" s="976"/>
      <c r="O173" s="976"/>
      <c r="P173" s="976"/>
      <c r="Q173" s="976"/>
      <c r="R173" s="1010"/>
      <c r="S173" s="1010"/>
      <c r="T173" s="976"/>
      <c r="U173" s="1010"/>
      <c r="V173" s="1010"/>
      <c r="W173" s="1011"/>
      <c r="X173" s="976"/>
      <c r="Y173" s="976"/>
      <c r="Z173" s="976"/>
      <c r="AA173" s="976"/>
    </row>
    <row r="174" spans="1:27" ht="13.5" customHeight="1" x14ac:dyDescent="0.2">
      <c r="A174" s="976"/>
      <c r="B174" s="976"/>
      <c r="C174" s="976"/>
      <c r="D174" s="1009"/>
      <c r="E174" s="976"/>
      <c r="F174" s="976"/>
      <c r="G174" s="976"/>
      <c r="H174" s="976"/>
      <c r="I174" s="976"/>
      <c r="J174" s="976"/>
      <c r="K174" s="976"/>
      <c r="L174" s="976"/>
      <c r="M174" s="976"/>
      <c r="N174" s="976"/>
      <c r="O174" s="976"/>
      <c r="P174" s="976"/>
      <c r="Q174" s="976"/>
      <c r="R174" s="1010"/>
      <c r="S174" s="1010"/>
      <c r="T174" s="976"/>
      <c r="U174" s="1010"/>
      <c r="V174" s="1010"/>
      <c r="W174" s="1011"/>
      <c r="X174" s="976"/>
      <c r="Y174" s="976"/>
      <c r="Z174" s="976"/>
      <c r="AA174" s="976"/>
    </row>
    <row r="175" spans="1:27" ht="13.5" customHeight="1" x14ac:dyDescent="0.2">
      <c r="A175" s="976"/>
      <c r="B175" s="976"/>
      <c r="C175" s="976"/>
      <c r="D175" s="1009"/>
      <c r="E175" s="976"/>
      <c r="F175" s="976"/>
      <c r="G175" s="976"/>
      <c r="H175" s="976"/>
      <c r="I175" s="976"/>
      <c r="J175" s="976"/>
      <c r="K175" s="976"/>
      <c r="L175" s="976"/>
      <c r="M175" s="976"/>
      <c r="N175" s="976"/>
      <c r="O175" s="976"/>
      <c r="P175" s="976"/>
      <c r="Q175" s="976"/>
      <c r="R175" s="1010"/>
      <c r="S175" s="1010"/>
      <c r="T175" s="976"/>
      <c r="U175" s="1010"/>
      <c r="V175" s="1010"/>
      <c r="W175" s="1011"/>
      <c r="X175" s="976"/>
      <c r="Y175" s="976"/>
      <c r="Z175" s="976"/>
      <c r="AA175" s="976"/>
    </row>
    <row r="176" spans="1:27" ht="13.5" customHeight="1" x14ac:dyDescent="0.2">
      <c r="A176" s="976"/>
      <c r="B176" s="976"/>
      <c r="C176" s="976"/>
      <c r="D176" s="1009"/>
      <c r="E176" s="976"/>
      <c r="F176" s="976"/>
      <c r="G176" s="976"/>
      <c r="H176" s="976"/>
      <c r="I176" s="976"/>
      <c r="J176" s="976"/>
      <c r="K176" s="976"/>
      <c r="L176" s="976"/>
      <c r="M176" s="976"/>
      <c r="N176" s="976"/>
      <c r="O176" s="976"/>
      <c r="P176" s="976"/>
      <c r="Q176" s="976"/>
      <c r="R176" s="1010"/>
      <c r="S176" s="1010"/>
      <c r="T176" s="976"/>
      <c r="U176" s="1010"/>
      <c r="V176" s="1010"/>
      <c r="W176" s="1011"/>
      <c r="X176" s="976"/>
      <c r="Y176" s="976"/>
      <c r="Z176" s="976"/>
      <c r="AA176" s="976"/>
    </row>
    <row r="177" spans="1:27" ht="13.5" customHeight="1" x14ac:dyDescent="0.2">
      <c r="A177" s="976"/>
      <c r="B177" s="976"/>
      <c r="C177" s="976"/>
      <c r="D177" s="1009"/>
      <c r="E177" s="976"/>
      <c r="F177" s="976"/>
      <c r="G177" s="976"/>
      <c r="H177" s="976"/>
      <c r="I177" s="976"/>
      <c r="J177" s="976"/>
      <c r="K177" s="976"/>
      <c r="L177" s="976"/>
      <c r="M177" s="976"/>
      <c r="N177" s="976"/>
      <c r="O177" s="976"/>
      <c r="P177" s="976"/>
      <c r="Q177" s="976"/>
      <c r="R177" s="1010"/>
      <c r="S177" s="1010"/>
      <c r="T177" s="976"/>
      <c r="U177" s="1010"/>
      <c r="V177" s="1010"/>
      <c r="W177" s="1011"/>
      <c r="X177" s="976"/>
      <c r="Y177" s="976"/>
      <c r="Z177" s="976"/>
      <c r="AA177" s="976"/>
    </row>
    <row r="178" spans="1:27" ht="13.5" customHeight="1" x14ac:dyDescent="0.2">
      <c r="A178" s="976"/>
      <c r="B178" s="976"/>
      <c r="C178" s="976"/>
      <c r="D178" s="1009"/>
      <c r="E178" s="976"/>
      <c r="F178" s="976"/>
      <c r="G178" s="976"/>
      <c r="H178" s="976"/>
      <c r="I178" s="976"/>
      <c r="J178" s="976"/>
      <c r="K178" s="976"/>
      <c r="L178" s="976"/>
      <c r="M178" s="976"/>
      <c r="N178" s="976"/>
      <c r="O178" s="976"/>
      <c r="P178" s="976"/>
      <c r="Q178" s="976"/>
      <c r="R178" s="1010"/>
      <c r="S178" s="1010"/>
      <c r="T178" s="976"/>
      <c r="U178" s="1010"/>
      <c r="V178" s="1010"/>
      <c r="W178" s="1011"/>
      <c r="X178" s="976"/>
      <c r="Y178" s="976"/>
      <c r="Z178" s="976"/>
      <c r="AA178" s="976"/>
    </row>
    <row r="179" spans="1:27" ht="13.5" customHeight="1" x14ac:dyDescent="0.2">
      <c r="A179" s="976"/>
      <c r="B179" s="976"/>
      <c r="C179" s="976"/>
      <c r="D179" s="1009"/>
      <c r="E179" s="976"/>
      <c r="F179" s="976"/>
      <c r="G179" s="976"/>
      <c r="H179" s="976"/>
      <c r="I179" s="976"/>
      <c r="J179" s="976"/>
      <c r="K179" s="976"/>
      <c r="L179" s="976"/>
      <c r="M179" s="976"/>
      <c r="N179" s="976"/>
      <c r="O179" s="976"/>
      <c r="P179" s="976"/>
      <c r="Q179" s="976"/>
      <c r="R179" s="1010"/>
      <c r="S179" s="1010"/>
      <c r="T179" s="976"/>
      <c r="U179" s="1010"/>
      <c r="V179" s="1010"/>
      <c r="W179" s="1011"/>
      <c r="X179" s="976"/>
      <c r="Y179" s="976"/>
      <c r="Z179" s="976"/>
      <c r="AA179" s="976"/>
    </row>
    <row r="180" spans="1:27" ht="13.5" customHeight="1" x14ac:dyDescent="0.2">
      <c r="A180" s="976"/>
      <c r="B180" s="976"/>
      <c r="C180" s="976"/>
      <c r="D180" s="1009"/>
      <c r="E180" s="976"/>
      <c r="F180" s="976"/>
      <c r="G180" s="976"/>
      <c r="H180" s="976"/>
      <c r="I180" s="976"/>
      <c r="J180" s="976"/>
      <c r="K180" s="976"/>
      <c r="L180" s="976"/>
      <c r="M180" s="976"/>
      <c r="N180" s="976"/>
      <c r="O180" s="976"/>
      <c r="P180" s="976"/>
      <c r="Q180" s="976"/>
      <c r="R180" s="1010"/>
      <c r="S180" s="1010"/>
      <c r="T180" s="976"/>
      <c r="U180" s="1010"/>
      <c r="V180" s="1010"/>
      <c r="W180" s="1011"/>
      <c r="X180" s="976"/>
      <c r="Y180" s="976"/>
      <c r="Z180" s="976"/>
      <c r="AA180" s="976"/>
    </row>
    <row r="181" spans="1:27" ht="13.5" customHeight="1" x14ac:dyDescent="0.2">
      <c r="A181" s="976"/>
      <c r="B181" s="976"/>
      <c r="C181" s="976"/>
      <c r="D181" s="1009"/>
      <c r="E181" s="976"/>
      <c r="F181" s="976"/>
      <c r="G181" s="976"/>
      <c r="H181" s="976"/>
      <c r="I181" s="976"/>
      <c r="J181" s="976"/>
      <c r="K181" s="976"/>
      <c r="L181" s="976"/>
      <c r="M181" s="976"/>
      <c r="N181" s="976"/>
      <c r="O181" s="976"/>
      <c r="P181" s="976"/>
      <c r="Q181" s="976"/>
      <c r="R181" s="1010"/>
      <c r="S181" s="1010"/>
      <c r="T181" s="976"/>
      <c r="U181" s="1010"/>
      <c r="V181" s="1010"/>
      <c r="W181" s="1011"/>
      <c r="X181" s="976"/>
      <c r="Y181" s="976"/>
      <c r="Z181" s="976"/>
      <c r="AA181" s="976"/>
    </row>
    <row r="182" spans="1:27" ht="13.5" customHeight="1" x14ac:dyDescent="0.2">
      <c r="A182" s="976"/>
      <c r="B182" s="976"/>
      <c r="C182" s="976"/>
      <c r="D182" s="1009"/>
      <c r="E182" s="976"/>
      <c r="F182" s="976"/>
      <c r="G182" s="976"/>
      <c r="H182" s="976"/>
      <c r="I182" s="976"/>
      <c r="J182" s="976"/>
      <c r="K182" s="976"/>
      <c r="L182" s="976"/>
      <c r="M182" s="976"/>
      <c r="N182" s="976"/>
      <c r="O182" s="976"/>
      <c r="P182" s="976"/>
      <c r="Q182" s="976"/>
      <c r="R182" s="1010"/>
      <c r="S182" s="1010"/>
      <c r="T182" s="976"/>
      <c r="U182" s="1010"/>
      <c r="V182" s="1010"/>
      <c r="W182" s="1011"/>
      <c r="X182" s="976"/>
      <c r="Y182" s="976"/>
      <c r="Z182" s="976"/>
      <c r="AA182" s="976"/>
    </row>
    <row r="183" spans="1:27" ht="13.5" customHeight="1" x14ac:dyDescent="0.2">
      <c r="A183" s="976"/>
      <c r="B183" s="976"/>
      <c r="C183" s="976"/>
      <c r="D183" s="1009"/>
      <c r="E183" s="976"/>
      <c r="F183" s="976"/>
      <c r="G183" s="976"/>
      <c r="H183" s="976"/>
      <c r="I183" s="976"/>
      <c r="J183" s="976"/>
      <c r="K183" s="976"/>
      <c r="L183" s="976"/>
      <c r="M183" s="976"/>
      <c r="N183" s="976"/>
      <c r="O183" s="976"/>
      <c r="P183" s="976"/>
      <c r="Q183" s="976"/>
      <c r="R183" s="1010"/>
      <c r="S183" s="1010"/>
      <c r="T183" s="976"/>
      <c r="U183" s="1010"/>
      <c r="V183" s="1010"/>
      <c r="W183" s="1011"/>
      <c r="X183" s="976"/>
      <c r="Y183" s="976"/>
      <c r="Z183" s="976"/>
      <c r="AA183" s="976"/>
    </row>
    <row r="184" spans="1:27" ht="13.5" customHeight="1" x14ac:dyDescent="0.2">
      <c r="A184" s="976"/>
      <c r="B184" s="976"/>
      <c r="C184" s="976"/>
      <c r="D184" s="1009"/>
      <c r="E184" s="976"/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1010"/>
      <c r="S184" s="1010"/>
      <c r="T184" s="976"/>
      <c r="U184" s="1010"/>
      <c r="V184" s="1010"/>
      <c r="W184" s="1011"/>
      <c r="X184" s="976"/>
      <c r="Y184" s="976"/>
      <c r="Z184" s="976"/>
      <c r="AA184" s="976"/>
    </row>
    <row r="185" spans="1:27" ht="13.5" customHeight="1" x14ac:dyDescent="0.2">
      <c r="A185" s="976"/>
      <c r="B185" s="976"/>
      <c r="C185" s="976"/>
      <c r="D185" s="1009"/>
      <c r="E185" s="976"/>
      <c r="F185" s="976"/>
      <c r="G185" s="976"/>
      <c r="H185" s="976"/>
      <c r="I185" s="976"/>
      <c r="J185" s="976"/>
      <c r="K185" s="976"/>
      <c r="L185" s="976"/>
      <c r="M185" s="976"/>
      <c r="N185" s="976"/>
      <c r="O185" s="976"/>
      <c r="P185" s="976"/>
      <c r="Q185" s="976"/>
      <c r="R185" s="1010"/>
      <c r="S185" s="1010"/>
      <c r="T185" s="976"/>
      <c r="U185" s="1010"/>
      <c r="V185" s="1010"/>
      <c r="W185" s="1011"/>
      <c r="X185" s="976"/>
      <c r="Y185" s="976"/>
      <c r="Z185" s="976"/>
      <c r="AA185" s="976"/>
    </row>
    <row r="186" spans="1:27" ht="13.5" customHeight="1" x14ac:dyDescent="0.2">
      <c r="A186" s="976"/>
      <c r="B186" s="976"/>
      <c r="C186" s="976"/>
      <c r="D186" s="1009"/>
      <c r="E186" s="976"/>
      <c r="F186" s="976"/>
      <c r="G186" s="976"/>
      <c r="H186" s="976"/>
      <c r="I186" s="976"/>
      <c r="J186" s="976"/>
      <c r="K186" s="976"/>
      <c r="L186" s="976"/>
      <c r="M186" s="976"/>
      <c r="N186" s="976"/>
      <c r="O186" s="976"/>
      <c r="P186" s="976"/>
      <c r="Q186" s="976"/>
      <c r="R186" s="1010"/>
      <c r="S186" s="1010"/>
      <c r="T186" s="976"/>
      <c r="U186" s="1010"/>
      <c r="V186" s="1010"/>
      <c r="W186" s="1011"/>
      <c r="X186" s="976"/>
      <c r="Y186" s="976"/>
      <c r="Z186" s="976"/>
      <c r="AA186" s="976"/>
    </row>
    <row r="187" spans="1:27" ht="13.5" customHeight="1" x14ac:dyDescent="0.2">
      <c r="A187" s="976"/>
      <c r="B187" s="976"/>
      <c r="C187" s="976"/>
      <c r="D187" s="1009"/>
      <c r="E187" s="976"/>
      <c r="F187" s="976"/>
      <c r="G187" s="976"/>
      <c r="H187" s="976"/>
      <c r="I187" s="976"/>
      <c r="J187" s="976"/>
      <c r="K187" s="976"/>
      <c r="L187" s="976"/>
      <c r="M187" s="976"/>
      <c r="N187" s="976"/>
      <c r="O187" s="976"/>
      <c r="P187" s="976"/>
      <c r="Q187" s="976"/>
      <c r="R187" s="1010"/>
      <c r="S187" s="1010"/>
      <c r="T187" s="976"/>
      <c r="U187" s="1010"/>
      <c r="V187" s="1010"/>
      <c r="W187" s="1011"/>
      <c r="X187" s="976"/>
      <c r="Y187" s="976"/>
      <c r="Z187" s="976"/>
      <c r="AA187" s="976"/>
    </row>
    <row r="188" spans="1:27" ht="13.5" customHeight="1" x14ac:dyDescent="0.2">
      <c r="A188" s="976"/>
      <c r="B188" s="976"/>
      <c r="C188" s="976"/>
      <c r="D188" s="1009"/>
      <c r="E188" s="976"/>
      <c r="F188" s="976"/>
      <c r="G188" s="976"/>
      <c r="H188" s="976"/>
      <c r="I188" s="976"/>
      <c r="J188" s="976"/>
      <c r="K188" s="976"/>
      <c r="L188" s="976"/>
      <c r="M188" s="976"/>
      <c r="N188" s="976"/>
      <c r="O188" s="976"/>
      <c r="P188" s="976"/>
      <c r="Q188" s="976"/>
      <c r="R188" s="1010"/>
      <c r="S188" s="1010"/>
      <c r="T188" s="976"/>
      <c r="U188" s="1010"/>
      <c r="V188" s="1010"/>
      <c r="W188" s="1011"/>
      <c r="X188" s="976"/>
      <c r="Y188" s="976"/>
      <c r="Z188" s="976"/>
      <c r="AA188" s="976"/>
    </row>
    <row r="189" spans="1:27" ht="13.5" customHeight="1" x14ac:dyDescent="0.2">
      <c r="A189" s="976"/>
      <c r="B189" s="976"/>
      <c r="C189" s="976"/>
      <c r="D189" s="1009"/>
      <c r="E189" s="976"/>
      <c r="F189" s="976"/>
      <c r="G189" s="976"/>
      <c r="H189" s="976"/>
      <c r="I189" s="976"/>
      <c r="J189" s="976"/>
      <c r="K189" s="976"/>
      <c r="L189" s="976"/>
      <c r="M189" s="976"/>
      <c r="N189" s="976"/>
      <c r="O189" s="976"/>
      <c r="P189" s="976"/>
      <c r="Q189" s="976"/>
      <c r="R189" s="1010"/>
      <c r="S189" s="1010"/>
      <c r="T189" s="976"/>
      <c r="U189" s="1010"/>
      <c r="V189" s="1010"/>
      <c r="W189" s="1011"/>
      <c r="X189" s="976"/>
      <c r="Y189" s="976"/>
      <c r="Z189" s="976"/>
      <c r="AA189" s="976"/>
    </row>
    <row r="190" spans="1:27" ht="13.5" customHeight="1" x14ac:dyDescent="0.2">
      <c r="A190" s="976"/>
      <c r="B190" s="976"/>
      <c r="C190" s="976"/>
      <c r="D190" s="1009"/>
      <c r="E190" s="976"/>
      <c r="F190" s="976"/>
      <c r="G190" s="976"/>
      <c r="H190" s="976"/>
      <c r="I190" s="976"/>
      <c r="J190" s="976"/>
      <c r="K190" s="976"/>
      <c r="L190" s="976"/>
      <c r="M190" s="976"/>
      <c r="N190" s="976"/>
      <c r="O190" s="976"/>
      <c r="P190" s="976"/>
      <c r="Q190" s="976"/>
      <c r="R190" s="1010"/>
      <c r="S190" s="1010"/>
      <c r="T190" s="976"/>
      <c r="U190" s="1010"/>
      <c r="V190" s="1010"/>
      <c r="W190" s="1011"/>
      <c r="X190" s="976"/>
      <c r="Y190" s="976"/>
      <c r="Z190" s="976"/>
      <c r="AA190" s="976"/>
    </row>
    <row r="191" spans="1:27" ht="13.5" customHeight="1" x14ac:dyDescent="0.2">
      <c r="A191" s="976"/>
      <c r="B191" s="976"/>
      <c r="C191" s="976"/>
      <c r="D191" s="1009"/>
      <c r="E191" s="976"/>
      <c r="F191" s="976"/>
      <c r="G191" s="976"/>
      <c r="H191" s="976"/>
      <c r="I191" s="976"/>
      <c r="J191" s="976"/>
      <c r="K191" s="976"/>
      <c r="L191" s="976"/>
      <c r="M191" s="976"/>
      <c r="N191" s="976"/>
      <c r="O191" s="976"/>
      <c r="P191" s="976"/>
      <c r="Q191" s="976"/>
      <c r="R191" s="1010"/>
      <c r="S191" s="1010"/>
      <c r="T191" s="976"/>
      <c r="U191" s="1010"/>
      <c r="V191" s="1010"/>
      <c r="W191" s="1011"/>
      <c r="X191" s="976"/>
      <c r="Y191" s="976"/>
      <c r="Z191" s="976"/>
      <c r="AA191" s="976"/>
    </row>
    <row r="192" spans="1:27" ht="13.5" customHeight="1" x14ac:dyDescent="0.2">
      <c r="A192" s="976"/>
      <c r="B192" s="976"/>
      <c r="C192" s="976"/>
      <c r="D192" s="1009"/>
      <c r="E192" s="976"/>
      <c r="F192" s="976"/>
      <c r="G192" s="976"/>
      <c r="H192" s="976"/>
      <c r="I192" s="976"/>
      <c r="J192" s="976"/>
      <c r="K192" s="976"/>
      <c r="L192" s="976"/>
      <c r="M192" s="976"/>
      <c r="N192" s="976"/>
      <c r="O192" s="976"/>
      <c r="P192" s="976"/>
      <c r="Q192" s="976"/>
      <c r="R192" s="1010"/>
      <c r="S192" s="1010"/>
      <c r="T192" s="976"/>
      <c r="U192" s="1010"/>
      <c r="V192" s="1010"/>
      <c r="W192" s="1011"/>
      <c r="X192" s="976"/>
      <c r="Y192" s="976"/>
      <c r="Z192" s="976"/>
      <c r="AA192" s="976"/>
    </row>
    <row r="193" spans="1:27" ht="13.5" customHeight="1" x14ac:dyDescent="0.2">
      <c r="A193" s="976"/>
      <c r="B193" s="976"/>
      <c r="C193" s="976"/>
      <c r="D193" s="1009"/>
      <c r="E193" s="976"/>
      <c r="F193" s="976"/>
      <c r="G193" s="976"/>
      <c r="H193" s="976"/>
      <c r="I193" s="976"/>
      <c r="J193" s="976"/>
      <c r="K193" s="976"/>
      <c r="L193" s="976"/>
      <c r="M193" s="976"/>
      <c r="N193" s="976"/>
      <c r="O193" s="976"/>
      <c r="P193" s="976"/>
      <c r="Q193" s="976"/>
      <c r="R193" s="1010"/>
      <c r="S193" s="1010"/>
      <c r="T193" s="976"/>
      <c r="U193" s="1010"/>
      <c r="V193" s="1010"/>
      <c r="W193" s="1011"/>
      <c r="X193" s="976"/>
      <c r="Y193" s="976"/>
      <c r="Z193" s="976"/>
      <c r="AA193" s="976"/>
    </row>
    <row r="194" spans="1:27" ht="13.5" customHeight="1" x14ac:dyDescent="0.2">
      <c r="A194" s="976"/>
      <c r="B194" s="976"/>
      <c r="C194" s="976"/>
      <c r="D194" s="1009"/>
      <c r="E194" s="976"/>
      <c r="F194" s="976"/>
      <c r="G194" s="976"/>
      <c r="H194" s="976"/>
      <c r="I194" s="976"/>
      <c r="J194" s="976"/>
      <c r="K194" s="976"/>
      <c r="L194" s="976"/>
      <c r="M194" s="976"/>
      <c r="N194" s="976"/>
      <c r="O194" s="976"/>
      <c r="P194" s="976"/>
      <c r="Q194" s="976"/>
      <c r="R194" s="1010"/>
      <c r="S194" s="1010"/>
      <c r="T194" s="976"/>
      <c r="U194" s="1010"/>
      <c r="V194" s="1010"/>
      <c r="W194" s="1011"/>
      <c r="X194" s="976"/>
      <c r="Y194" s="976"/>
      <c r="Z194" s="976"/>
      <c r="AA194" s="976"/>
    </row>
    <row r="195" spans="1:27" ht="15.75" customHeight="1" x14ac:dyDescent="0.2">
      <c r="A195" s="976"/>
      <c r="B195" s="976"/>
      <c r="C195" s="976"/>
      <c r="D195" s="976"/>
      <c r="E195" s="976"/>
      <c r="F195" s="976"/>
      <c r="G195" s="976"/>
      <c r="H195" s="976"/>
      <c r="I195" s="976"/>
      <c r="J195" s="976"/>
      <c r="K195" s="976"/>
      <c r="L195" s="976"/>
      <c r="M195" s="976"/>
      <c r="N195" s="976"/>
      <c r="O195" s="976"/>
      <c r="P195" s="976"/>
      <c r="Q195" s="976"/>
      <c r="R195" s="976"/>
      <c r="S195" s="976"/>
      <c r="T195" s="976"/>
      <c r="U195" s="976"/>
      <c r="V195" s="976"/>
      <c r="W195" s="976"/>
      <c r="X195" s="976"/>
      <c r="Y195" s="976"/>
      <c r="Z195" s="976"/>
      <c r="AA195" s="976"/>
    </row>
    <row r="196" spans="1:27" ht="15.75" customHeight="1" x14ac:dyDescent="0.2">
      <c r="A196" s="976"/>
      <c r="B196" s="976"/>
      <c r="C196" s="976"/>
      <c r="D196" s="976"/>
      <c r="E196" s="976"/>
      <c r="F196" s="976"/>
      <c r="G196" s="976"/>
      <c r="H196" s="976"/>
      <c r="I196" s="976"/>
      <c r="J196" s="976"/>
      <c r="K196" s="976"/>
      <c r="L196" s="976"/>
      <c r="M196" s="976"/>
      <c r="N196" s="976"/>
      <c r="O196" s="976"/>
      <c r="P196" s="976"/>
      <c r="Q196" s="976"/>
      <c r="R196" s="976"/>
      <c r="S196" s="976"/>
      <c r="T196" s="976"/>
      <c r="U196" s="976"/>
      <c r="V196" s="976"/>
      <c r="W196" s="976"/>
      <c r="X196" s="976"/>
      <c r="Y196" s="976"/>
      <c r="Z196" s="976"/>
      <c r="AA196" s="976"/>
    </row>
    <row r="197" spans="1:27" ht="15.75" customHeight="1" x14ac:dyDescent="0.2">
      <c r="A197" s="976"/>
      <c r="B197" s="976"/>
      <c r="C197" s="976"/>
      <c r="D197" s="976"/>
      <c r="E197" s="976"/>
      <c r="F197" s="976"/>
      <c r="G197" s="976"/>
      <c r="H197" s="976"/>
      <c r="I197" s="976"/>
      <c r="J197" s="976"/>
      <c r="K197" s="976"/>
      <c r="L197" s="976"/>
      <c r="M197" s="976"/>
      <c r="N197" s="976"/>
      <c r="O197" s="976"/>
      <c r="P197" s="976"/>
      <c r="Q197" s="976"/>
      <c r="R197" s="976"/>
      <c r="S197" s="976"/>
      <c r="T197" s="976"/>
      <c r="U197" s="976"/>
      <c r="V197" s="976"/>
      <c r="W197" s="976"/>
      <c r="X197" s="976"/>
      <c r="Y197" s="976"/>
      <c r="Z197" s="976"/>
      <c r="AA197" s="976"/>
    </row>
    <row r="198" spans="1:27" ht="15.75" customHeight="1" x14ac:dyDescent="0.2">
      <c r="A198" s="976"/>
      <c r="B198" s="976"/>
      <c r="C198" s="976"/>
      <c r="D198" s="976"/>
      <c r="E198" s="976"/>
      <c r="F198" s="976"/>
      <c r="G198" s="976"/>
      <c r="H198" s="976"/>
      <c r="I198" s="976"/>
      <c r="J198" s="976"/>
      <c r="K198" s="976"/>
      <c r="L198" s="976"/>
      <c r="M198" s="976"/>
      <c r="N198" s="976"/>
      <c r="O198" s="976"/>
      <c r="P198" s="976"/>
      <c r="Q198" s="976"/>
      <c r="R198" s="976"/>
      <c r="S198" s="976"/>
      <c r="T198" s="976"/>
      <c r="U198" s="976"/>
      <c r="V198" s="976"/>
      <c r="W198" s="976"/>
      <c r="X198" s="976"/>
      <c r="Y198" s="976"/>
      <c r="Z198" s="976"/>
      <c r="AA198" s="976"/>
    </row>
    <row r="199" spans="1:27" ht="15.75" customHeight="1" x14ac:dyDescent="0.2">
      <c r="A199" s="976"/>
      <c r="B199" s="976"/>
      <c r="C199" s="976"/>
      <c r="D199" s="976"/>
      <c r="E199" s="976"/>
      <c r="F199" s="976"/>
      <c r="G199" s="976"/>
      <c r="H199" s="976"/>
      <c r="I199" s="976"/>
      <c r="J199" s="976"/>
      <c r="K199" s="976"/>
      <c r="L199" s="976"/>
      <c r="M199" s="976"/>
      <c r="N199" s="976"/>
      <c r="O199" s="976"/>
      <c r="P199" s="976"/>
      <c r="Q199" s="976"/>
      <c r="R199" s="976"/>
      <c r="S199" s="976"/>
      <c r="T199" s="976"/>
      <c r="U199" s="976"/>
      <c r="V199" s="976"/>
      <c r="W199" s="976"/>
      <c r="X199" s="976"/>
      <c r="Y199" s="976"/>
      <c r="Z199" s="976"/>
      <c r="AA199" s="976"/>
    </row>
    <row r="200" spans="1:27" ht="15.75" customHeight="1" x14ac:dyDescent="0.2">
      <c r="A200" s="976"/>
      <c r="B200" s="976"/>
      <c r="C200" s="976"/>
      <c r="D200" s="976"/>
      <c r="E200" s="976"/>
      <c r="F200" s="976"/>
      <c r="G200" s="976"/>
      <c r="H200" s="976"/>
      <c r="I200" s="976"/>
      <c r="J200" s="976"/>
      <c r="K200" s="976"/>
      <c r="L200" s="976"/>
      <c r="M200" s="976"/>
      <c r="N200" s="976"/>
      <c r="O200" s="976"/>
      <c r="P200" s="976"/>
      <c r="Q200" s="976"/>
      <c r="R200" s="976"/>
      <c r="S200" s="976"/>
      <c r="T200" s="976"/>
      <c r="U200" s="976"/>
      <c r="V200" s="976"/>
      <c r="W200" s="976"/>
      <c r="X200" s="976"/>
      <c r="Y200" s="976"/>
      <c r="Z200" s="976"/>
      <c r="AA200" s="976"/>
    </row>
    <row r="201" spans="1:27" ht="15.75" customHeight="1" x14ac:dyDescent="0.2">
      <c r="A201" s="976"/>
      <c r="B201" s="976"/>
      <c r="C201" s="976"/>
      <c r="D201" s="976"/>
      <c r="E201" s="976"/>
      <c r="F201" s="976"/>
      <c r="G201" s="976"/>
      <c r="H201" s="976"/>
      <c r="I201" s="976"/>
      <c r="J201" s="976"/>
      <c r="K201" s="976"/>
      <c r="L201" s="976"/>
      <c r="M201" s="976"/>
      <c r="N201" s="976"/>
      <c r="O201" s="976"/>
      <c r="P201" s="976"/>
      <c r="Q201" s="976"/>
      <c r="R201" s="976"/>
      <c r="S201" s="976"/>
      <c r="T201" s="976"/>
      <c r="U201" s="976"/>
      <c r="V201" s="976"/>
      <c r="W201" s="976"/>
      <c r="X201" s="976"/>
      <c r="Y201" s="976"/>
      <c r="Z201" s="976"/>
      <c r="AA201" s="976"/>
    </row>
    <row r="202" spans="1:27" ht="15.75" customHeight="1" x14ac:dyDescent="0.2">
      <c r="A202" s="976"/>
      <c r="B202" s="976"/>
      <c r="C202" s="976"/>
      <c r="D202" s="976"/>
      <c r="E202" s="976"/>
      <c r="F202" s="976"/>
      <c r="G202" s="976"/>
      <c r="H202" s="976"/>
      <c r="I202" s="976"/>
      <c r="J202" s="976"/>
      <c r="K202" s="976"/>
      <c r="L202" s="976"/>
      <c r="M202" s="976"/>
      <c r="N202" s="976"/>
      <c r="O202" s="976"/>
      <c r="P202" s="976"/>
      <c r="Q202" s="976"/>
      <c r="R202" s="976"/>
      <c r="S202" s="976"/>
      <c r="T202" s="976"/>
      <c r="U202" s="976"/>
      <c r="V202" s="976"/>
      <c r="W202" s="976"/>
      <c r="X202" s="976"/>
      <c r="Y202" s="976"/>
      <c r="Z202" s="976"/>
      <c r="AA202" s="976"/>
    </row>
    <row r="203" spans="1:27" ht="15.75" customHeight="1" x14ac:dyDescent="0.2">
      <c r="A203" s="976"/>
      <c r="B203" s="976"/>
      <c r="C203" s="976"/>
      <c r="D203" s="976"/>
      <c r="E203" s="976"/>
      <c r="F203" s="976"/>
      <c r="G203" s="976"/>
      <c r="H203" s="976"/>
      <c r="I203" s="976"/>
      <c r="J203" s="976"/>
      <c r="K203" s="976"/>
      <c r="L203" s="976"/>
      <c r="M203" s="976"/>
      <c r="N203" s="976"/>
      <c r="O203" s="976"/>
      <c r="P203" s="976"/>
      <c r="Q203" s="976"/>
      <c r="R203" s="976"/>
      <c r="S203" s="976"/>
      <c r="T203" s="976"/>
      <c r="U203" s="976"/>
      <c r="V203" s="976"/>
      <c r="W203" s="976"/>
      <c r="X203" s="976"/>
      <c r="Y203" s="976"/>
      <c r="Z203" s="976"/>
      <c r="AA203" s="976"/>
    </row>
    <row r="204" spans="1:27" ht="15.75" customHeight="1" x14ac:dyDescent="0.2">
      <c r="A204" s="976"/>
      <c r="B204" s="976"/>
      <c r="C204" s="976"/>
      <c r="D204" s="976"/>
      <c r="E204" s="976"/>
      <c r="F204" s="976"/>
      <c r="G204" s="976"/>
      <c r="H204" s="976"/>
      <c r="I204" s="976"/>
      <c r="J204" s="976"/>
      <c r="K204" s="976"/>
      <c r="L204" s="976"/>
      <c r="M204" s="976"/>
      <c r="N204" s="976"/>
      <c r="O204" s="976"/>
      <c r="P204" s="976"/>
      <c r="Q204" s="976"/>
      <c r="R204" s="976"/>
      <c r="S204" s="976"/>
      <c r="T204" s="976"/>
      <c r="U204" s="976"/>
      <c r="V204" s="976"/>
      <c r="W204" s="976"/>
      <c r="X204" s="976"/>
      <c r="Y204" s="976"/>
      <c r="Z204" s="976"/>
      <c r="AA204" s="976"/>
    </row>
    <row r="205" spans="1:27" ht="15.75" customHeight="1" x14ac:dyDescent="0.2">
      <c r="A205" s="976"/>
      <c r="B205" s="976"/>
      <c r="C205" s="976"/>
      <c r="D205" s="976"/>
      <c r="E205" s="976"/>
      <c r="F205" s="976"/>
      <c r="G205" s="976"/>
      <c r="H205" s="976"/>
      <c r="I205" s="976"/>
      <c r="J205" s="976"/>
      <c r="K205" s="976"/>
      <c r="L205" s="976"/>
      <c r="M205" s="976"/>
      <c r="N205" s="976"/>
      <c r="O205" s="976"/>
      <c r="P205" s="976"/>
      <c r="Q205" s="976"/>
      <c r="R205" s="976"/>
      <c r="S205" s="976"/>
      <c r="T205" s="976"/>
      <c r="U205" s="976"/>
      <c r="V205" s="976"/>
      <c r="W205" s="976"/>
      <c r="X205" s="976"/>
      <c r="Y205" s="976"/>
      <c r="Z205" s="976"/>
      <c r="AA205" s="976"/>
    </row>
    <row r="206" spans="1:27" ht="15.75" customHeight="1" x14ac:dyDescent="0.2">
      <c r="A206" s="976"/>
      <c r="B206" s="976"/>
      <c r="C206" s="976"/>
      <c r="D206" s="976"/>
      <c r="E206" s="976"/>
      <c r="F206" s="976"/>
      <c r="G206" s="976"/>
      <c r="H206" s="976"/>
      <c r="I206" s="976"/>
      <c r="J206" s="976"/>
      <c r="K206" s="976"/>
      <c r="L206" s="976"/>
      <c r="M206" s="976"/>
      <c r="N206" s="976"/>
      <c r="O206" s="976"/>
      <c r="P206" s="976"/>
      <c r="Q206" s="976"/>
      <c r="R206" s="976"/>
      <c r="S206" s="976"/>
      <c r="T206" s="976"/>
      <c r="U206" s="976"/>
      <c r="V206" s="976"/>
      <c r="W206" s="976"/>
      <c r="X206" s="976"/>
      <c r="Y206" s="976"/>
      <c r="Z206" s="976"/>
      <c r="AA206" s="976"/>
    </row>
    <row r="207" spans="1:27" ht="15.75" customHeight="1" x14ac:dyDescent="0.2">
      <c r="A207" s="976"/>
      <c r="B207" s="976"/>
      <c r="C207" s="976"/>
      <c r="D207" s="976"/>
      <c r="E207" s="976"/>
      <c r="F207" s="976"/>
      <c r="G207" s="976"/>
      <c r="H207" s="976"/>
      <c r="I207" s="976"/>
      <c r="J207" s="976"/>
      <c r="K207" s="976"/>
      <c r="L207" s="976"/>
      <c r="M207" s="976"/>
      <c r="N207" s="976"/>
      <c r="O207" s="976"/>
      <c r="P207" s="976"/>
      <c r="Q207" s="976"/>
      <c r="R207" s="976"/>
      <c r="S207" s="976"/>
      <c r="T207" s="976"/>
      <c r="U207" s="976"/>
      <c r="V207" s="976"/>
      <c r="W207" s="976"/>
      <c r="X207" s="976"/>
      <c r="Y207" s="976"/>
      <c r="Z207" s="976"/>
      <c r="AA207" s="976"/>
    </row>
    <row r="208" spans="1:27" ht="15.75" customHeight="1" x14ac:dyDescent="0.2">
      <c r="A208" s="976"/>
      <c r="B208" s="976"/>
      <c r="C208" s="976"/>
      <c r="D208" s="976"/>
      <c r="E208" s="976"/>
      <c r="F208" s="976"/>
      <c r="G208" s="976"/>
      <c r="H208" s="976"/>
      <c r="I208" s="976"/>
      <c r="J208" s="976"/>
      <c r="K208" s="976"/>
      <c r="L208" s="976"/>
      <c r="M208" s="976"/>
      <c r="N208" s="976"/>
      <c r="O208" s="976"/>
      <c r="P208" s="976"/>
      <c r="Q208" s="976"/>
      <c r="R208" s="976"/>
      <c r="S208" s="976"/>
      <c r="T208" s="976"/>
      <c r="U208" s="976"/>
      <c r="V208" s="976"/>
      <c r="W208" s="976"/>
      <c r="X208" s="976"/>
      <c r="Y208" s="976"/>
      <c r="Z208" s="976"/>
      <c r="AA208" s="976"/>
    </row>
    <row r="209" spans="1:27" ht="15.75" customHeight="1" x14ac:dyDescent="0.2">
      <c r="A209" s="976"/>
      <c r="B209" s="976"/>
      <c r="C209" s="976"/>
      <c r="D209" s="976"/>
      <c r="E209" s="976"/>
      <c r="F209" s="976"/>
      <c r="G209" s="976"/>
      <c r="H209" s="976"/>
      <c r="I209" s="976"/>
      <c r="J209" s="976"/>
      <c r="K209" s="976"/>
      <c r="L209" s="976"/>
      <c r="M209" s="976"/>
      <c r="N209" s="976"/>
      <c r="O209" s="976"/>
      <c r="P209" s="976"/>
      <c r="Q209" s="976"/>
      <c r="R209" s="976"/>
      <c r="S209" s="976"/>
      <c r="T209" s="976"/>
      <c r="U209" s="976"/>
      <c r="V209" s="976"/>
      <c r="W209" s="976"/>
      <c r="X209" s="976"/>
      <c r="Y209" s="976"/>
      <c r="Z209" s="976"/>
      <c r="AA209" s="976"/>
    </row>
    <row r="210" spans="1:27" ht="15.75" customHeight="1" x14ac:dyDescent="0.2">
      <c r="A210" s="976"/>
      <c r="B210" s="976"/>
      <c r="C210" s="976"/>
      <c r="D210" s="976"/>
      <c r="E210" s="976"/>
      <c r="F210" s="976"/>
      <c r="G210" s="976"/>
      <c r="H210" s="976"/>
      <c r="I210" s="976"/>
      <c r="J210" s="976"/>
      <c r="K210" s="976"/>
      <c r="L210" s="976"/>
      <c r="M210" s="976"/>
      <c r="N210" s="976"/>
      <c r="O210" s="976"/>
      <c r="P210" s="976"/>
      <c r="Q210" s="976"/>
      <c r="R210" s="976"/>
      <c r="S210" s="976"/>
      <c r="T210" s="976"/>
      <c r="U210" s="976"/>
      <c r="V210" s="976"/>
      <c r="W210" s="976"/>
      <c r="X210" s="976"/>
      <c r="Y210" s="976"/>
      <c r="Z210" s="976"/>
      <c r="AA210" s="976"/>
    </row>
    <row r="211" spans="1:27" ht="15.75" customHeight="1" x14ac:dyDescent="0.2">
      <c r="A211" s="976"/>
      <c r="B211" s="976"/>
      <c r="C211" s="976"/>
      <c r="D211" s="976"/>
      <c r="E211" s="976"/>
      <c r="F211" s="976"/>
      <c r="G211" s="976"/>
      <c r="H211" s="976"/>
      <c r="I211" s="976"/>
      <c r="J211" s="976"/>
      <c r="K211" s="976"/>
      <c r="L211" s="976"/>
      <c r="M211" s="976"/>
      <c r="N211" s="976"/>
      <c r="O211" s="976"/>
      <c r="P211" s="976"/>
      <c r="Q211" s="976"/>
      <c r="R211" s="976"/>
      <c r="S211" s="976"/>
      <c r="T211" s="976"/>
      <c r="U211" s="976"/>
      <c r="V211" s="976"/>
      <c r="W211" s="976"/>
      <c r="X211" s="976"/>
      <c r="Y211" s="976"/>
      <c r="Z211" s="976"/>
      <c r="AA211" s="976"/>
    </row>
    <row r="212" spans="1:27" ht="15.75" customHeight="1" x14ac:dyDescent="0.2">
      <c r="A212" s="976"/>
      <c r="B212" s="976"/>
      <c r="C212" s="976"/>
      <c r="D212" s="976"/>
      <c r="E212" s="976"/>
      <c r="F212" s="976"/>
      <c r="G212" s="976"/>
      <c r="H212" s="976"/>
      <c r="I212" s="976"/>
      <c r="J212" s="976"/>
      <c r="K212" s="976"/>
      <c r="L212" s="976"/>
      <c r="M212" s="976"/>
      <c r="N212" s="976"/>
      <c r="O212" s="976"/>
      <c r="P212" s="976"/>
      <c r="Q212" s="976"/>
      <c r="R212" s="976"/>
      <c r="S212" s="976"/>
      <c r="T212" s="976"/>
      <c r="U212" s="976"/>
      <c r="V212" s="976"/>
      <c r="W212" s="976"/>
      <c r="X212" s="976"/>
      <c r="Y212" s="976"/>
      <c r="Z212" s="976"/>
      <c r="AA212" s="976"/>
    </row>
    <row r="213" spans="1:27" ht="15.75" customHeight="1" x14ac:dyDescent="0.2">
      <c r="A213" s="976"/>
      <c r="B213" s="976"/>
      <c r="C213" s="976"/>
      <c r="D213" s="976"/>
      <c r="E213" s="976"/>
      <c r="F213" s="976"/>
      <c r="G213" s="976"/>
      <c r="H213" s="976"/>
      <c r="I213" s="976"/>
      <c r="J213" s="976"/>
      <c r="K213" s="976"/>
      <c r="L213" s="976"/>
      <c r="M213" s="976"/>
      <c r="N213" s="976"/>
      <c r="O213" s="976"/>
      <c r="P213" s="976"/>
      <c r="Q213" s="976"/>
      <c r="R213" s="976"/>
      <c r="S213" s="976"/>
      <c r="T213" s="976"/>
      <c r="U213" s="976"/>
      <c r="V213" s="976"/>
      <c r="W213" s="976"/>
      <c r="X213" s="976"/>
      <c r="Y213" s="976"/>
      <c r="Z213" s="976"/>
      <c r="AA213" s="976"/>
    </row>
    <row r="214" spans="1:27" ht="15.75" customHeight="1" x14ac:dyDescent="0.2">
      <c r="A214" s="976"/>
      <c r="B214" s="976"/>
      <c r="C214" s="976"/>
      <c r="D214" s="976"/>
      <c r="E214" s="976"/>
      <c r="F214" s="976"/>
      <c r="G214" s="976"/>
      <c r="H214" s="976"/>
      <c r="I214" s="976"/>
      <c r="J214" s="976"/>
      <c r="K214" s="976"/>
      <c r="L214" s="976"/>
      <c r="M214" s="976"/>
      <c r="N214" s="976"/>
      <c r="O214" s="976"/>
      <c r="P214" s="976"/>
      <c r="Q214" s="976"/>
      <c r="R214" s="976"/>
      <c r="S214" s="976"/>
      <c r="T214" s="976"/>
      <c r="U214" s="976"/>
      <c r="V214" s="976"/>
      <c r="W214" s="976"/>
      <c r="X214" s="976"/>
      <c r="Y214" s="976"/>
      <c r="Z214" s="976"/>
      <c r="AA214" s="976"/>
    </row>
    <row r="215" spans="1:27" ht="15.75" customHeight="1" x14ac:dyDescent="0.2">
      <c r="A215" s="976"/>
      <c r="B215" s="976"/>
      <c r="C215" s="976"/>
      <c r="D215" s="976"/>
      <c r="E215" s="976"/>
      <c r="F215" s="976"/>
      <c r="G215" s="976"/>
      <c r="H215" s="976"/>
      <c r="I215" s="976"/>
      <c r="J215" s="976"/>
      <c r="K215" s="976"/>
      <c r="L215" s="976"/>
      <c r="M215" s="976"/>
      <c r="N215" s="976"/>
      <c r="O215" s="976"/>
      <c r="P215" s="976"/>
      <c r="Q215" s="976"/>
      <c r="R215" s="976"/>
      <c r="S215" s="976"/>
      <c r="T215" s="976"/>
      <c r="U215" s="976"/>
      <c r="V215" s="976"/>
      <c r="W215" s="976"/>
      <c r="X215" s="976"/>
      <c r="Y215" s="976"/>
      <c r="Z215" s="976"/>
      <c r="AA215" s="976"/>
    </row>
    <row r="216" spans="1:27" ht="15.75" customHeight="1" x14ac:dyDescent="0.2">
      <c r="A216" s="976"/>
      <c r="B216" s="976"/>
      <c r="C216" s="976"/>
      <c r="D216" s="976"/>
      <c r="E216" s="976"/>
      <c r="F216" s="976"/>
      <c r="G216" s="976"/>
      <c r="H216" s="976"/>
      <c r="I216" s="976"/>
      <c r="J216" s="976"/>
      <c r="K216" s="976"/>
      <c r="L216" s="976"/>
      <c r="M216" s="976"/>
      <c r="N216" s="976"/>
      <c r="O216" s="976"/>
      <c r="P216" s="976"/>
      <c r="Q216" s="976"/>
      <c r="R216" s="976"/>
      <c r="S216" s="976"/>
      <c r="T216" s="976"/>
      <c r="U216" s="976"/>
      <c r="V216" s="976"/>
      <c r="W216" s="976"/>
      <c r="X216" s="976"/>
      <c r="Y216" s="976"/>
      <c r="Z216" s="976"/>
      <c r="AA216" s="976"/>
    </row>
    <row r="217" spans="1:27" ht="15.75" customHeight="1" x14ac:dyDescent="0.2">
      <c r="A217" s="976"/>
      <c r="B217" s="976"/>
      <c r="C217" s="976"/>
      <c r="D217" s="976"/>
      <c r="E217" s="976"/>
      <c r="F217" s="976"/>
      <c r="G217" s="976"/>
      <c r="H217" s="976"/>
      <c r="I217" s="976"/>
      <c r="J217" s="976"/>
      <c r="K217" s="976"/>
      <c r="L217" s="976"/>
      <c r="M217" s="976"/>
      <c r="N217" s="976"/>
      <c r="O217" s="976"/>
      <c r="P217" s="976"/>
      <c r="Q217" s="976"/>
      <c r="R217" s="976"/>
      <c r="S217" s="976"/>
      <c r="T217" s="976"/>
      <c r="U217" s="976"/>
      <c r="V217" s="976"/>
      <c r="W217" s="976"/>
      <c r="X217" s="976"/>
      <c r="Y217" s="976"/>
      <c r="Z217" s="976"/>
      <c r="AA217" s="976"/>
    </row>
    <row r="218" spans="1:27" ht="15.75" customHeight="1" x14ac:dyDescent="0.2">
      <c r="A218" s="976"/>
      <c r="B218" s="976"/>
      <c r="C218" s="976"/>
      <c r="D218" s="976"/>
      <c r="E218" s="976"/>
      <c r="F218" s="976"/>
      <c r="G218" s="976"/>
      <c r="H218" s="976"/>
      <c r="I218" s="976"/>
      <c r="J218" s="976"/>
      <c r="K218" s="976"/>
      <c r="L218" s="976"/>
      <c r="M218" s="976"/>
      <c r="N218" s="976"/>
      <c r="O218" s="976"/>
      <c r="P218" s="976"/>
      <c r="Q218" s="976"/>
      <c r="R218" s="976"/>
      <c r="S218" s="976"/>
      <c r="T218" s="976"/>
      <c r="U218" s="976"/>
      <c r="V218" s="976"/>
      <c r="W218" s="976"/>
      <c r="X218" s="976"/>
      <c r="Y218" s="976"/>
      <c r="Z218" s="976"/>
      <c r="AA218" s="976"/>
    </row>
    <row r="219" spans="1:27" ht="15.75" customHeight="1" x14ac:dyDescent="0.2">
      <c r="A219" s="976"/>
      <c r="B219" s="976"/>
      <c r="C219" s="976"/>
      <c r="D219" s="976"/>
      <c r="E219" s="976"/>
      <c r="F219" s="976"/>
      <c r="G219" s="976"/>
      <c r="H219" s="976"/>
      <c r="I219" s="976"/>
      <c r="J219" s="976"/>
      <c r="K219" s="976"/>
      <c r="L219" s="976"/>
      <c r="M219" s="976"/>
      <c r="N219" s="976"/>
      <c r="O219" s="976"/>
      <c r="P219" s="976"/>
      <c r="Q219" s="976"/>
      <c r="R219" s="976"/>
      <c r="S219" s="976"/>
      <c r="T219" s="976"/>
      <c r="U219" s="976"/>
      <c r="V219" s="976"/>
      <c r="W219" s="976"/>
      <c r="X219" s="976"/>
      <c r="Y219" s="976"/>
      <c r="Z219" s="976"/>
      <c r="AA219" s="976"/>
    </row>
    <row r="220" spans="1:27" ht="15.75" customHeight="1" x14ac:dyDescent="0.2">
      <c r="A220" s="976"/>
      <c r="B220" s="976"/>
      <c r="C220" s="976"/>
      <c r="D220" s="976"/>
      <c r="E220" s="976"/>
      <c r="F220" s="976"/>
      <c r="G220" s="976"/>
      <c r="H220" s="976"/>
      <c r="I220" s="976"/>
      <c r="J220" s="976"/>
      <c r="K220" s="976"/>
      <c r="L220" s="976"/>
      <c r="M220" s="976"/>
      <c r="N220" s="976"/>
      <c r="O220" s="976"/>
      <c r="P220" s="976"/>
      <c r="Q220" s="976"/>
      <c r="R220" s="976"/>
      <c r="S220" s="976"/>
      <c r="T220" s="976"/>
      <c r="U220" s="976"/>
      <c r="V220" s="976"/>
      <c r="W220" s="976"/>
      <c r="X220" s="976"/>
      <c r="Y220" s="976"/>
      <c r="Z220" s="976"/>
      <c r="AA220" s="976"/>
    </row>
    <row r="221" spans="1:27" ht="15.75" customHeight="1" x14ac:dyDescent="0.2"/>
    <row r="222" spans="1:27" ht="15.75" customHeight="1" x14ac:dyDescent="0.2"/>
    <row r="223" spans="1:27" ht="15.75" customHeight="1" x14ac:dyDescent="0.2"/>
    <row r="224" spans="1:2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8">
    <mergeCell ref="T13:T15"/>
    <mergeCell ref="Q9:Q11"/>
    <mergeCell ref="S9:S10"/>
    <mergeCell ref="A12:W12"/>
    <mergeCell ref="P13:P14"/>
    <mergeCell ref="G9:G10"/>
    <mergeCell ref="A13:A15"/>
    <mergeCell ref="B13:B14"/>
    <mergeCell ref="C13:C14"/>
    <mergeCell ref="D13:D14"/>
    <mergeCell ref="E13:E14"/>
    <mergeCell ref="A1:W1"/>
    <mergeCell ref="A2:A3"/>
    <mergeCell ref="B2:B3"/>
    <mergeCell ref="C2:C3"/>
    <mergeCell ref="D2:D3"/>
    <mergeCell ref="E2:E3"/>
    <mergeCell ref="F2:F3"/>
    <mergeCell ref="S2:S3"/>
    <mergeCell ref="T2:T3"/>
    <mergeCell ref="U2:U3"/>
    <mergeCell ref="V2:V3"/>
    <mergeCell ref="W2:W3"/>
    <mergeCell ref="L2:L3"/>
    <mergeCell ref="M2:N2"/>
    <mergeCell ref="O2:P2"/>
    <mergeCell ref="Q2:Q3"/>
    <mergeCell ref="T17:T19"/>
    <mergeCell ref="A20:S20"/>
    <mergeCell ref="V20:W20"/>
    <mergeCell ref="H17:H18"/>
    <mergeCell ref="I17:I19"/>
    <mergeCell ref="J17:J18"/>
    <mergeCell ref="L17:L19"/>
    <mergeCell ref="M17:M18"/>
    <mergeCell ref="N17:N18"/>
    <mergeCell ref="O17:O18"/>
    <mergeCell ref="F17:F19"/>
    <mergeCell ref="G17:G18"/>
    <mergeCell ref="P17:P18"/>
    <mergeCell ref="Q17:Q19"/>
    <mergeCell ref="S17:S18"/>
    <mergeCell ref="A17:A19"/>
    <mergeCell ref="B17:B18"/>
    <mergeCell ref="C17:C18"/>
    <mergeCell ref="D17:D18"/>
    <mergeCell ref="E17:E18"/>
    <mergeCell ref="O13:O14"/>
    <mergeCell ref="F13:F15"/>
    <mergeCell ref="G13:G14"/>
    <mergeCell ref="H13:H14"/>
    <mergeCell ref="I13:I15"/>
    <mergeCell ref="L13:L15"/>
    <mergeCell ref="M13:M14"/>
    <mergeCell ref="N13:N14"/>
    <mergeCell ref="A16:W16"/>
    <mergeCell ref="Q13:Q15"/>
    <mergeCell ref="R13:R14"/>
    <mergeCell ref="S13:S14"/>
    <mergeCell ref="A8:W8"/>
    <mergeCell ref="A9:A11"/>
    <mergeCell ref="B9:B10"/>
    <mergeCell ref="C9:C10"/>
    <mergeCell ref="D9:D10"/>
    <mergeCell ref="E9:E10"/>
    <mergeCell ref="T9:T11"/>
    <mergeCell ref="H9:H10"/>
    <mergeCell ref="I9:I11"/>
    <mergeCell ref="J9:J10"/>
    <mergeCell ref="L9:L11"/>
    <mergeCell ref="M9:M10"/>
    <mergeCell ref="N9:N10"/>
    <mergeCell ref="O9:O10"/>
    <mergeCell ref="P9:P10"/>
    <mergeCell ref="F9:F11"/>
    <mergeCell ref="A5:W5"/>
    <mergeCell ref="A6:A7"/>
    <mergeCell ref="F6:F7"/>
    <mergeCell ref="I6:I7"/>
    <mergeCell ref="L6:L7"/>
    <mergeCell ref="Q6:Q7"/>
    <mergeCell ref="T6:T7"/>
    <mergeCell ref="R2:R3"/>
    <mergeCell ref="G2:G3"/>
    <mergeCell ref="H2:H3"/>
    <mergeCell ref="I2:I3"/>
    <mergeCell ref="J2:J3"/>
    <mergeCell ref="K2:K3"/>
  </mergeCells>
  <pageMargins left="0.75" right="0.75" top="1" bottom="1" header="0" footer="0"/>
  <pageSetup orientation="portrait"/>
  <colBreaks count="1" manualBreakCount="1">
    <brk id="2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fitToPage="1"/>
  </sheetPr>
  <dimension ref="A1:AG1000"/>
  <sheetViews>
    <sheetView workbookViewId="0"/>
  </sheetViews>
  <sheetFormatPr baseColWidth="10" defaultColWidth="14.5" defaultRowHeight="15" customHeight="1" x14ac:dyDescent="0.2"/>
  <cols>
    <col min="1" max="1" width="8" customWidth="1"/>
    <col min="2" max="2" width="10.83203125" customWidth="1"/>
    <col min="3" max="3" width="24.5" customWidth="1"/>
    <col min="4" max="4" width="6.5" customWidth="1"/>
    <col min="5" max="5" width="19.6640625" customWidth="1"/>
    <col min="6" max="6" width="0.5" customWidth="1"/>
    <col min="7" max="7" width="11.5" customWidth="1"/>
    <col min="8" max="8" width="0.5" customWidth="1"/>
    <col min="9" max="9" width="9.83203125" customWidth="1"/>
    <col min="10" max="11" width="7.1640625" customWidth="1"/>
    <col min="12" max="14" width="11.83203125" customWidth="1"/>
    <col min="15" max="18" width="9.6640625" customWidth="1"/>
    <col min="19" max="30" width="9.6640625" hidden="1" customWidth="1"/>
    <col min="31" max="31" width="9.6640625" customWidth="1"/>
    <col min="32" max="33" width="9.6640625" hidden="1" customWidth="1"/>
  </cols>
  <sheetData>
    <row r="1" spans="1:33" ht="29.25" customHeight="1" x14ac:dyDescent="0.2">
      <c r="A1" s="1847" t="s">
        <v>428</v>
      </c>
      <c r="B1" s="1610"/>
      <c r="C1" s="1610"/>
      <c r="D1" s="1610"/>
      <c r="E1" s="1610"/>
      <c r="F1" s="1012"/>
      <c r="G1" s="723"/>
      <c r="H1" s="1013"/>
      <c r="I1" s="724">
        <f>19.68+28.98</f>
        <v>48.66</v>
      </c>
      <c r="J1" s="725">
        <f>I1/2</f>
        <v>24.33</v>
      </c>
      <c r="K1" s="726"/>
      <c r="L1" s="726"/>
      <c r="M1" s="726"/>
      <c r="N1" s="727"/>
      <c r="O1" s="727"/>
      <c r="P1" s="1014"/>
      <c r="Q1" s="1015">
        <v>230</v>
      </c>
      <c r="R1" s="1016" t="s">
        <v>639</v>
      </c>
      <c r="T1" s="726"/>
      <c r="U1" s="726">
        <v>1</v>
      </c>
      <c r="V1" s="726"/>
      <c r="W1" s="726"/>
      <c r="X1" s="1017"/>
      <c r="Y1" s="1018"/>
      <c r="Z1" s="1019"/>
      <c r="AA1" s="1019"/>
      <c r="AB1" s="1019"/>
      <c r="AC1" s="1019"/>
      <c r="AD1" s="726"/>
      <c r="AE1" s="1020"/>
      <c r="AF1" s="1021"/>
      <c r="AG1" s="1021"/>
    </row>
    <row r="2" spans="1:33" ht="42" x14ac:dyDescent="0.2">
      <c r="A2" s="728" t="s">
        <v>13</v>
      </c>
      <c r="B2" s="728" t="s">
        <v>14</v>
      </c>
      <c r="C2" s="1848" t="s">
        <v>13</v>
      </c>
      <c r="D2" s="1607"/>
      <c r="E2" s="1608"/>
      <c r="F2" s="1012"/>
      <c r="G2" s="729" t="s">
        <v>429</v>
      </c>
      <c r="H2" s="1013"/>
      <c r="I2" s="729" t="s">
        <v>17</v>
      </c>
      <c r="J2" s="730" t="s">
        <v>18</v>
      </c>
      <c r="K2" s="728" t="s">
        <v>19</v>
      </c>
      <c r="L2" s="728" t="s">
        <v>20</v>
      </c>
      <c r="M2" s="1022" t="s">
        <v>21</v>
      </c>
      <c r="N2" s="731" t="s">
        <v>430</v>
      </c>
      <c r="O2" s="731" t="s">
        <v>23</v>
      </c>
      <c r="P2" s="1022" t="s">
        <v>640</v>
      </c>
      <c r="Q2" s="732" t="s">
        <v>431</v>
      </c>
      <c r="R2" s="732" t="s">
        <v>641</v>
      </c>
      <c r="S2" s="1023" t="s">
        <v>26</v>
      </c>
      <c r="T2" s="1023" t="s">
        <v>17</v>
      </c>
      <c r="U2" s="1023" t="s">
        <v>27</v>
      </c>
      <c r="V2" s="1022" t="s">
        <v>28</v>
      </c>
      <c r="W2" s="1024"/>
      <c r="X2" s="1025" t="s">
        <v>29</v>
      </c>
      <c r="Y2" s="1022" t="s">
        <v>30</v>
      </c>
      <c r="Z2" s="1022" t="s">
        <v>31</v>
      </c>
      <c r="AA2" s="1022" t="s">
        <v>32</v>
      </c>
      <c r="AB2" s="1022" t="s">
        <v>33</v>
      </c>
      <c r="AC2" s="1022" t="s">
        <v>34</v>
      </c>
      <c r="AD2" s="1024"/>
      <c r="AE2" s="1022" t="s">
        <v>35</v>
      </c>
      <c r="AF2" s="1026"/>
      <c r="AG2" s="1026"/>
    </row>
    <row r="3" spans="1:33" ht="15" customHeight="1" x14ac:dyDescent="0.2">
      <c r="A3" s="733">
        <v>1</v>
      </c>
      <c r="B3" s="1027">
        <v>45085</v>
      </c>
      <c r="C3" s="734" t="s">
        <v>642</v>
      </c>
      <c r="D3" s="735" t="s">
        <v>432</v>
      </c>
      <c r="E3" s="736" t="s">
        <v>312</v>
      </c>
      <c r="F3" s="1012"/>
      <c r="G3" s="737">
        <v>0.70833333333333337</v>
      </c>
      <c r="H3" s="1013"/>
      <c r="I3" s="738">
        <v>37.799999999999997</v>
      </c>
      <c r="J3" s="739">
        <v>18</v>
      </c>
      <c r="K3" s="740">
        <f t="shared" ref="K3:K4" si="0">TIME(ROUNDDOWN(I3/J3,0),MOD(I3,J3)/J3*60,0)</f>
        <v>8.7499999999999994E-2</v>
      </c>
      <c r="L3" s="741">
        <f>TIME(,0,)</f>
        <v>0</v>
      </c>
      <c r="M3" s="1028" t="s">
        <v>643</v>
      </c>
      <c r="N3" s="737">
        <f t="shared" ref="N3:N4" si="1">G3+K3+L3</f>
        <v>0.79583333333333339</v>
      </c>
      <c r="O3" s="742">
        <v>2.0833333333333332E-2</v>
      </c>
      <c r="P3" s="1029">
        <f t="shared" ref="P3:P4" si="2">N3+O3</f>
        <v>0.81666666666666676</v>
      </c>
      <c r="Q3" s="743">
        <v>5</v>
      </c>
      <c r="R3" s="743">
        <f>Q3*Q1</f>
        <v>1150</v>
      </c>
      <c r="S3" s="1030">
        <v>1</v>
      </c>
      <c r="T3" s="1031">
        <v>1</v>
      </c>
      <c r="U3" s="1031">
        <v>1</v>
      </c>
      <c r="V3" s="1030">
        <v>1</v>
      </c>
      <c r="W3" s="1024"/>
      <c r="X3" s="1032" t="s">
        <v>644</v>
      </c>
      <c r="Y3" s="1033"/>
      <c r="Z3" s="1034"/>
      <c r="AA3" s="1034"/>
      <c r="AB3" s="1034"/>
      <c r="AC3" s="1035"/>
      <c r="AD3" s="1024"/>
      <c r="AE3" s="1036" t="s">
        <v>42</v>
      </c>
      <c r="AF3" s="78"/>
      <c r="AG3" s="78"/>
    </row>
    <row r="4" spans="1:33" ht="15" customHeight="1" x14ac:dyDescent="0.2">
      <c r="A4" s="744">
        <v>2</v>
      </c>
      <c r="B4" s="1027">
        <v>45085</v>
      </c>
      <c r="C4" s="745" t="str">
        <f>E3</f>
        <v>Saguenay (Laterrière)</v>
      </c>
      <c r="D4" s="746" t="s">
        <v>432</v>
      </c>
      <c r="E4" s="747" t="s">
        <v>479</v>
      </c>
      <c r="F4" s="1012"/>
      <c r="G4" s="748">
        <f>N3+O3</f>
        <v>0.81666666666666676</v>
      </c>
      <c r="H4" s="1013"/>
      <c r="I4" s="749">
        <v>93.4</v>
      </c>
      <c r="J4" s="750">
        <v>23</v>
      </c>
      <c r="K4" s="742">
        <f t="shared" si="0"/>
        <v>0.16875000000000001</v>
      </c>
      <c r="L4" s="751">
        <f>TIME(,10,)</f>
        <v>6.9444444444444441E-3</v>
      </c>
      <c r="M4" s="1037" t="s">
        <v>645</v>
      </c>
      <c r="N4" s="752">
        <f t="shared" si="1"/>
        <v>0.99236111111111125</v>
      </c>
      <c r="O4" s="740">
        <v>45086.020833333336</v>
      </c>
      <c r="P4" s="1038">
        <f t="shared" si="2"/>
        <v>45087.013194444444</v>
      </c>
      <c r="Q4" s="753">
        <v>2</v>
      </c>
      <c r="R4" s="743">
        <f>Q4*Q1</f>
        <v>460</v>
      </c>
      <c r="S4" s="1030">
        <v>1</v>
      </c>
      <c r="T4" s="1031">
        <v>2</v>
      </c>
      <c r="U4" s="1031">
        <v>4</v>
      </c>
      <c r="V4" s="1039">
        <v>3</v>
      </c>
      <c r="W4" s="1024"/>
      <c r="X4" s="1032" t="s">
        <v>646</v>
      </c>
      <c r="Y4" s="1040"/>
      <c r="Z4" s="1041"/>
      <c r="AA4" s="1041"/>
      <c r="AB4" s="1041"/>
      <c r="AC4" s="1042"/>
      <c r="AD4" s="1024"/>
      <c r="AE4" s="1036" t="s">
        <v>42</v>
      </c>
      <c r="AF4" s="78"/>
      <c r="AG4" s="78"/>
    </row>
    <row r="5" spans="1:33" ht="15" customHeight="1" x14ac:dyDescent="0.2">
      <c r="A5" s="1927" t="s">
        <v>647</v>
      </c>
      <c r="B5" s="1610"/>
      <c r="C5" s="1610"/>
      <c r="D5" s="1610"/>
      <c r="E5" s="1596"/>
      <c r="F5" s="1012"/>
      <c r="G5" s="1043"/>
      <c r="H5" s="1013"/>
      <c r="I5" s="1044"/>
      <c r="J5" s="1045"/>
      <c r="K5" s="1046"/>
      <c r="L5" s="1038"/>
      <c r="M5" s="1037"/>
      <c r="N5" s="1046"/>
      <c r="O5" s="1047"/>
      <c r="P5" s="1038"/>
      <c r="Q5" s="1048"/>
      <c r="R5" s="1030"/>
      <c r="S5" s="1030"/>
      <c r="T5" s="1031"/>
      <c r="U5" s="1031"/>
      <c r="V5" s="1039"/>
      <c r="W5" s="1049"/>
      <c r="X5" s="1032"/>
      <c r="Y5" s="1050"/>
      <c r="Z5" s="1051"/>
      <c r="AA5" s="1051"/>
      <c r="AB5" s="1051"/>
      <c r="AC5" s="1052"/>
      <c r="AD5" s="1049"/>
      <c r="AE5" s="1053"/>
      <c r="AF5" s="1054"/>
      <c r="AG5" s="1054"/>
    </row>
    <row r="6" spans="1:33" ht="15" customHeight="1" x14ac:dyDescent="0.2">
      <c r="A6" s="1055">
        <f>A4+1</f>
        <v>3</v>
      </c>
      <c r="B6" s="1056">
        <v>45085</v>
      </c>
      <c r="C6" s="1057" t="str">
        <f>E4</f>
        <v>L'Étape</v>
      </c>
      <c r="D6" s="1058" t="s">
        <v>432</v>
      </c>
      <c r="E6" s="1059" t="s">
        <v>147</v>
      </c>
      <c r="F6" s="1060"/>
      <c r="G6" s="1061">
        <f>N4+O4</f>
        <v>45087.013194444444</v>
      </c>
      <c r="H6" s="1062"/>
      <c r="I6" s="1063">
        <v>90.2</v>
      </c>
      <c r="J6" s="1064">
        <v>27</v>
      </c>
      <c r="K6" s="1065">
        <f>TIME(ROUNDDOWN(I6/J6,0),MOD(I6,J6)/J6*60,0)</f>
        <v>0.1388888888888889</v>
      </c>
      <c r="L6" s="1066">
        <f>TIME(,10,)</f>
        <v>6.9444444444444441E-3</v>
      </c>
      <c r="M6" s="1067" t="s">
        <v>648</v>
      </c>
      <c r="N6" s="1061">
        <f>G6+K6+L6</f>
        <v>45087.15902777778</v>
      </c>
      <c r="O6" s="1065">
        <v>45085.211111111108</v>
      </c>
      <c r="P6" s="1068">
        <f>G10</f>
        <v>0.35416666666666669</v>
      </c>
      <c r="Q6" s="1069">
        <v>1</v>
      </c>
      <c r="R6" s="1069">
        <f>Q6*Q1</f>
        <v>230</v>
      </c>
      <c r="S6" s="1070">
        <v>3</v>
      </c>
      <c r="T6" s="1071">
        <v>2</v>
      </c>
      <c r="U6" s="1071">
        <v>3</v>
      </c>
      <c r="V6" s="1070">
        <v>3</v>
      </c>
      <c r="W6" s="1072"/>
      <c r="X6" s="1073" t="s">
        <v>646</v>
      </c>
      <c r="Y6" s="1074"/>
      <c r="Z6" s="1075"/>
      <c r="AA6" s="1075"/>
      <c r="AB6" s="1075"/>
      <c r="AC6" s="1076"/>
      <c r="AD6" s="1072"/>
      <c r="AE6" s="1077" t="s">
        <v>42</v>
      </c>
      <c r="AF6" s="1078"/>
      <c r="AG6" s="1078"/>
    </row>
    <row r="7" spans="1:33" ht="15" customHeight="1" x14ac:dyDescent="0.2">
      <c r="A7" s="1849" t="s">
        <v>649</v>
      </c>
      <c r="B7" s="1558"/>
      <c r="C7" s="1558"/>
      <c r="D7" s="1558"/>
      <c r="E7" s="1767"/>
      <c r="F7" s="1012"/>
      <c r="G7" s="760"/>
      <c r="H7" s="1079"/>
      <c r="I7" s="761"/>
      <c r="J7" s="762"/>
      <c r="K7" s="763"/>
      <c r="L7" s="764"/>
      <c r="M7" s="760"/>
      <c r="N7" s="761"/>
      <c r="O7" s="765"/>
      <c r="P7" s="765"/>
      <c r="Q7" s="765"/>
      <c r="R7" s="762"/>
      <c r="S7" s="762"/>
      <c r="T7" s="762"/>
      <c r="U7" s="762"/>
      <c r="V7" s="762"/>
      <c r="W7" s="1024"/>
      <c r="X7" s="760"/>
      <c r="Y7" s="761"/>
      <c r="Z7" s="762"/>
      <c r="AA7" s="763"/>
      <c r="AB7" s="763"/>
      <c r="AC7" s="763"/>
      <c r="AD7" s="1024"/>
      <c r="AE7" s="1080"/>
      <c r="AF7" s="762"/>
      <c r="AG7" s="762"/>
    </row>
    <row r="8" spans="1:33" ht="15" customHeight="1" x14ac:dyDescent="0.2">
      <c r="A8" s="1923" t="s">
        <v>650</v>
      </c>
      <c r="B8" s="1598"/>
      <c r="C8" s="1598"/>
      <c r="D8" s="1598"/>
      <c r="E8" s="1599"/>
      <c r="F8" s="1012"/>
      <c r="G8" s="760"/>
      <c r="H8" s="1079"/>
      <c r="I8" s="1081"/>
      <c r="J8" s="762"/>
      <c r="K8" s="762"/>
      <c r="L8" s="1082"/>
      <c r="M8" s="760"/>
      <c r="N8" s="1081"/>
      <c r="O8" s="762"/>
      <c r="P8" s="762"/>
      <c r="Q8" s="762"/>
      <c r="R8" s="762"/>
      <c r="S8" s="762"/>
      <c r="T8" s="762"/>
      <c r="U8" s="762"/>
      <c r="V8" s="762"/>
      <c r="W8" s="1024"/>
      <c r="X8" s="1083"/>
      <c r="Y8" s="1081"/>
      <c r="Z8" s="762"/>
      <c r="AA8" s="762"/>
      <c r="AB8" s="762"/>
      <c r="AC8" s="762"/>
      <c r="AD8" s="1024"/>
      <c r="AE8" s="1084"/>
      <c r="AF8" s="762"/>
      <c r="AG8" s="762"/>
    </row>
    <row r="9" spans="1:33" ht="15" customHeight="1" x14ac:dyDescent="0.2">
      <c r="A9" s="1926" t="s">
        <v>651</v>
      </c>
      <c r="B9" s="1598"/>
      <c r="C9" s="1598"/>
      <c r="D9" s="1598"/>
      <c r="E9" s="1599"/>
      <c r="F9" s="1012"/>
      <c r="G9" s="760"/>
      <c r="H9" s="1079"/>
      <c r="I9" s="1081"/>
      <c r="J9" s="762"/>
      <c r="K9" s="762"/>
      <c r="L9" s="1082"/>
      <c r="M9" s="760"/>
      <c r="N9" s="1081"/>
      <c r="O9" s="762"/>
      <c r="P9" s="762"/>
      <c r="Q9" s="762"/>
      <c r="R9" s="762"/>
      <c r="S9" s="762"/>
      <c r="T9" s="762"/>
      <c r="U9" s="762"/>
      <c r="V9" s="762"/>
      <c r="W9" s="1024"/>
      <c r="X9" s="1083"/>
      <c r="Y9" s="1081"/>
      <c r="Z9" s="762"/>
      <c r="AA9" s="762"/>
      <c r="AB9" s="762"/>
      <c r="AC9" s="762"/>
      <c r="AD9" s="1024"/>
      <c r="AE9" s="1084"/>
      <c r="AF9" s="762"/>
      <c r="AG9" s="762"/>
    </row>
    <row r="10" spans="1:33" ht="15" customHeight="1" x14ac:dyDescent="0.2">
      <c r="A10" s="733">
        <f>A6+1</f>
        <v>4</v>
      </c>
      <c r="B10" s="1027">
        <v>45086</v>
      </c>
      <c r="C10" s="766" t="str">
        <f>E6</f>
        <v>Lac Beauport</v>
      </c>
      <c r="D10" s="755" t="s">
        <v>432</v>
      </c>
      <c r="E10" s="756" t="s">
        <v>435</v>
      </c>
      <c r="F10" s="1012"/>
      <c r="G10" s="737">
        <v>0.35416666666666669</v>
      </c>
      <c r="H10" s="1013"/>
      <c r="I10" s="757">
        <v>59.8</v>
      </c>
      <c r="J10" s="739">
        <v>25</v>
      </c>
      <c r="K10" s="740">
        <f t="shared" ref="K10:K13" si="3">TIME(ROUNDDOWN(I10/J10,0),MOD(I10,J10)/J10*60,0)</f>
        <v>9.930555555555555E-2</v>
      </c>
      <c r="L10" s="741">
        <f t="shared" ref="L10:L12" si="4">TIME(,10,)</f>
        <v>6.9444444444444441E-3</v>
      </c>
      <c r="M10" s="1085" t="s">
        <v>652</v>
      </c>
      <c r="N10" s="737">
        <f t="shared" ref="N10:N13" si="5">G10+K10+L10</f>
        <v>0.46041666666666664</v>
      </c>
      <c r="O10" s="767">
        <v>2.0833333333333332E-2</v>
      </c>
      <c r="P10" s="1029">
        <f t="shared" ref="P10:P12" si="6">N10+O10</f>
        <v>0.48124999999999996</v>
      </c>
      <c r="Q10" s="743">
        <v>2</v>
      </c>
      <c r="R10" s="743">
        <f>Q10*Q1</f>
        <v>460</v>
      </c>
      <c r="S10" s="1030">
        <v>2</v>
      </c>
      <c r="T10" s="1031">
        <v>2</v>
      </c>
      <c r="U10" s="1031">
        <v>2</v>
      </c>
      <c r="V10" s="1030">
        <v>2</v>
      </c>
      <c r="W10" s="1024"/>
      <c r="X10" s="1032" t="s">
        <v>653</v>
      </c>
      <c r="Y10" s="1033"/>
      <c r="Z10" s="1034"/>
      <c r="AA10" s="1034"/>
      <c r="AB10" s="1034"/>
      <c r="AC10" s="1035"/>
      <c r="AD10" s="1024"/>
      <c r="AE10" s="1086" t="s">
        <v>42</v>
      </c>
      <c r="AG10" s="1036" t="s">
        <v>42</v>
      </c>
    </row>
    <row r="11" spans="1:33" ht="15" customHeight="1" x14ac:dyDescent="0.2">
      <c r="A11" s="733">
        <f>A10+1</f>
        <v>5</v>
      </c>
      <c r="B11" s="1027">
        <v>45086</v>
      </c>
      <c r="C11" s="768" t="str">
        <f t="shared" ref="C11:C13" si="7">E10</f>
        <v>Lévis</v>
      </c>
      <c r="D11" s="735" t="s">
        <v>432</v>
      </c>
      <c r="E11" s="756" t="s">
        <v>436</v>
      </c>
      <c r="F11" s="1012"/>
      <c r="G11" s="769">
        <f t="shared" ref="G11:G13" si="8">N10+O10</f>
        <v>0.48124999999999996</v>
      </c>
      <c r="H11" s="1013"/>
      <c r="I11" s="738">
        <v>52.7</v>
      </c>
      <c r="J11" s="739">
        <v>27</v>
      </c>
      <c r="K11" s="740">
        <f t="shared" si="3"/>
        <v>8.1250000000000003E-2</v>
      </c>
      <c r="L11" s="741">
        <f t="shared" si="4"/>
        <v>6.9444444444444441E-3</v>
      </c>
      <c r="M11" s="1028" t="s">
        <v>654</v>
      </c>
      <c r="N11" s="737">
        <f t="shared" si="5"/>
        <v>0.56944444444444442</v>
      </c>
      <c r="O11" s="767">
        <v>4.1666666666666664E-2</v>
      </c>
      <c r="P11" s="1029">
        <f t="shared" si="6"/>
        <v>0.61111111111111105</v>
      </c>
      <c r="Q11" s="743">
        <v>2</v>
      </c>
      <c r="R11" s="743">
        <f>Q11*Q1</f>
        <v>460</v>
      </c>
      <c r="S11" s="1030">
        <v>3</v>
      </c>
      <c r="T11" s="1031">
        <v>2</v>
      </c>
      <c r="U11" s="1031">
        <v>1</v>
      </c>
      <c r="V11" s="1039">
        <v>2</v>
      </c>
      <c r="W11" s="1024"/>
      <c r="X11" s="1032" t="s">
        <v>653</v>
      </c>
      <c r="Y11" s="1033"/>
      <c r="Z11" s="1034"/>
      <c r="AA11" s="1034"/>
      <c r="AB11" s="1034"/>
      <c r="AC11" s="1035"/>
      <c r="AD11" s="1024"/>
      <c r="AE11" s="1036" t="s">
        <v>42</v>
      </c>
      <c r="AF11" s="77"/>
      <c r="AG11" s="77"/>
    </row>
    <row r="12" spans="1:33" ht="15" customHeight="1" x14ac:dyDescent="0.2">
      <c r="A12" s="1055" t="s">
        <v>655</v>
      </c>
      <c r="B12" s="1056">
        <v>45086</v>
      </c>
      <c r="C12" s="1087" t="str">
        <f t="shared" si="7"/>
        <v>Montmagny</v>
      </c>
      <c r="D12" s="1088" t="s">
        <v>432</v>
      </c>
      <c r="E12" s="1059" t="s">
        <v>436</v>
      </c>
      <c r="F12" s="1060"/>
      <c r="G12" s="1061">
        <f t="shared" si="8"/>
        <v>0.61111111111111105</v>
      </c>
      <c r="H12" s="1062"/>
      <c r="I12" s="1063">
        <v>88.8</v>
      </c>
      <c r="J12" s="1089">
        <v>24</v>
      </c>
      <c r="K12" s="1065">
        <f t="shared" si="3"/>
        <v>0.15416666666666667</v>
      </c>
      <c r="L12" s="1066">
        <f t="shared" si="4"/>
        <v>6.9444444444444441E-3</v>
      </c>
      <c r="M12" s="1067" t="s">
        <v>656</v>
      </c>
      <c r="N12" s="1090">
        <f t="shared" si="5"/>
        <v>0.77222222222222214</v>
      </c>
      <c r="O12" s="1091">
        <v>4.1666666666666664E-2</v>
      </c>
      <c r="P12" s="1068">
        <f t="shared" si="6"/>
        <v>0.81388888888888877</v>
      </c>
      <c r="Q12" s="1069">
        <v>2</v>
      </c>
      <c r="R12" s="1069">
        <f>Q12*Q1</f>
        <v>460</v>
      </c>
      <c r="S12" s="1070">
        <v>2</v>
      </c>
      <c r="T12" s="1071">
        <v>2</v>
      </c>
      <c r="U12" s="1071">
        <v>3</v>
      </c>
      <c r="V12" s="1092">
        <v>2</v>
      </c>
      <c r="W12" s="1072"/>
      <c r="X12" s="1073" t="s">
        <v>653</v>
      </c>
      <c r="Y12" s="1074"/>
      <c r="Z12" s="1075"/>
      <c r="AA12" s="1075"/>
      <c r="AB12" s="1075"/>
      <c r="AC12" s="1076"/>
      <c r="AD12" s="1072"/>
      <c r="AE12" s="1077" t="s">
        <v>42</v>
      </c>
      <c r="AF12" s="1093"/>
      <c r="AG12" s="1093"/>
    </row>
    <row r="13" spans="1:33" ht="15" customHeight="1" x14ac:dyDescent="0.2">
      <c r="A13" s="733">
        <v>7</v>
      </c>
      <c r="B13" s="1027">
        <v>45086</v>
      </c>
      <c r="C13" s="772" t="str">
        <f t="shared" si="7"/>
        <v>Montmagny</v>
      </c>
      <c r="D13" s="735" t="s">
        <v>432</v>
      </c>
      <c r="E13" s="756" t="s">
        <v>437</v>
      </c>
      <c r="F13" s="1012"/>
      <c r="G13" s="737">
        <f t="shared" si="8"/>
        <v>0.81388888888888877</v>
      </c>
      <c r="H13" s="1013"/>
      <c r="I13" s="738">
        <v>89.3</v>
      </c>
      <c r="J13" s="771">
        <v>27</v>
      </c>
      <c r="K13" s="740">
        <f t="shared" si="3"/>
        <v>0.13750000000000001</v>
      </c>
      <c r="L13" s="773">
        <v>6.9444444444444441E-3</v>
      </c>
      <c r="M13" s="1028" t="s">
        <v>657</v>
      </c>
      <c r="N13" s="769">
        <f t="shared" si="5"/>
        <v>0.95833333333333326</v>
      </c>
      <c r="O13" s="767">
        <v>45086.286805555559</v>
      </c>
      <c r="P13" s="1029">
        <f>G15</f>
        <v>0.35416666666666669</v>
      </c>
      <c r="Q13" s="743">
        <v>2</v>
      </c>
      <c r="R13" s="743">
        <f>Q13*Q1</f>
        <v>460</v>
      </c>
      <c r="S13" s="1030">
        <v>3</v>
      </c>
      <c r="T13" s="1031">
        <v>2</v>
      </c>
      <c r="U13" s="1031">
        <v>2</v>
      </c>
      <c r="V13" s="1039">
        <v>2</v>
      </c>
      <c r="W13" s="1024"/>
      <c r="X13" s="1032" t="s">
        <v>646</v>
      </c>
      <c r="Y13" s="1033"/>
      <c r="Z13" s="1033"/>
      <c r="AA13" s="1033"/>
      <c r="AB13" s="1034"/>
      <c r="AC13" s="1035"/>
      <c r="AD13" s="1024"/>
      <c r="AE13" s="1036" t="s">
        <v>42</v>
      </c>
      <c r="AF13" s="78"/>
      <c r="AG13" s="78"/>
    </row>
    <row r="14" spans="1:33" ht="15" customHeight="1" x14ac:dyDescent="0.2">
      <c r="A14" s="758"/>
      <c r="B14" s="759"/>
      <c r="C14" s="1849" t="s">
        <v>658</v>
      </c>
      <c r="D14" s="1558"/>
      <c r="E14" s="1767"/>
      <c r="F14" s="1094"/>
      <c r="G14" s="760"/>
      <c r="H14" s="726"/>
      <c r="I14" s="761"/>
      <c r="J14" s="762"/>
      <c r="K14" s="763"/>
      <c r="L14" s="764"/>
      <c r="M14" s="760"/>
      <c r="N14" s="761"/>
      <c r="O14" s="765"/>
      <c r="P14" s="765"/>
      <c r="Q14" s="765"/>
      <c r="R14" s="762"/>
      <c r="S14" s="762"/>
      <c r="T14" s="762"/>
      <c r="U14" s="762"/>
      <c r="V14" s="762"/>
      <c r="W14" s="1024"/>
      <c r="X14" s="760"/>
      <c r="Y14" s="761"/>
      <c r="Z14" s="762"/>
      <c r="AA14" s="763"/>
      <c r="AB14" s="763"/>
      <c r="AC14" s="763"/>
      <c r="AD14" s="1024"/>
      <c r="AE14" s="1080"/>
      <c r="AF14" s="762"/>
      <c r="AG14" s="762"/>
    </row>
    <row r="15" spans="1:33" ht="15" customHeight="1" x14ac:dyDescent="0.2">
      <c r="A15" s="1055">
        <v>8</v>
      </c>
      <c r="B15" s="1056">
        <v>45087</v>
      </c>
      <c r="C15" s="1095" t="str">
        <f>E13</f>
        <v xml:space="preserve">Université Laval </v>
      </c>
      <c r="D15" s="1096" t="s">
        <v>432</v>
      </c>
      <c r="E15" s="1097" t="s">
        <v>439</v>
      </c>
      <c r="F15" s="1098"/>
      <c r="G15" s="1061">
        <v>0.35416666666666669</v>
      </c>
      <c r="H15" s="1098"/>
      <c r="I15" s="1099">
        <v>3.7</v>
      </c>
      <c r="J15" s="1089">
        <v>5.5</v>
      </c>
      <c r="K15" s="1100">
        <f>TIME(ROUNDDOWN(I15/J15,0),MOD(I15,J15)/J15*60,0)</f>
        <v>2.7777777777777776E-2</v>
      </c>
      <c r="L15" s="1066">
        <f>TIME(,0,)</f>
        <v>0</v>
      </c>
      <c r="M15" s="1067" t="s">
        <v>659</v>
      </c>
      <c r="N15" s="1061">
        <f>G15+K15+L15</f>
        <v>0.38194444444444448</v>
      </c>
      <c r="O15" s="1101">
        <v>3.4722222222222224E-2</v>
      </c>
      <c r="P15" s="1068">
        <f>G17</f>
        <v>0.41666666666666669</v>
      </c>
      <c r="Q15" s="1069">
        <v>6</v>
      </c>
      <c r="R15" s="1069">
        <f>Q15*Q1</f>
        <v>1380</v>
      </c>
      <c r="S15" s="1070" t="s">
        <v>53</v>
      </c>
      <c r="T15" s="1070" t="s">
        <v>53</v>
      </c>
      <c r="U15" s="1070" t="s">
        <v>53</v>
      </c>
      <c r="V15" s="1070" t="s">
        <v>53</v>
      </c>
      <c r="W15" s="1066"/>
      <c r="X15" s="1073" t="s">
        <v>646</v>
      </c>
      <c r="Y15" s="1074"/>
      <c r="Z15" s="1074"/>
      <c r="AA15" s="1074"/>
      <c r="AB15" s="1075"/>
      <c r="AC15" s="1076"/>
      <c r="AD15" s="1066"/>
      <c r="AE15" s="1102" t="s">
        <v>42</v>
      </c>
      <c r="AF15" s="1093"/>
      <c r="AG15" s="1093"/>
    </row>
    <row r="16" spans="1:33" ht="15" customHeight="1" x14ac:dyDescent="0.2">
      <c r="A16" s="1923" t="s">
        <v>660</v>
      </c>
      <c r="B16" s="1598"/>
      <c r="C16" s="1598"/>
      <c r="D16" s="1598"/>
      <c r="E16" s="1599"/>
      <c r="F16" s="1103"/>
      <c r="G16" s="1047"/>
      <c r="H16" s="1103"/>
      <c r="I16" s="1104"/>
      <c r="J16" s="1105"/>
      <c r="K16" s="1106"/>
      <c r="L16" s="773"/>
      <c r="M16" s="1028"/>
      <c r="N16" s="1047"/>
      <c r="O16" s="1107"/>
      <c r="P16" s="1029"/>
      <c r="Q16" s="1030"/>
      <c r="R16" s="1030"/>
      <c r="S16" s="1030"/>
      <c r="T16" s="1031"/>
      <c r="U16" s="1031"/>
      <c r="V16" s="1039"/>
      <c r="W16" s="1108"/>
      <c r="X16" s="1032"/>
      <c r="Y16" s="1109"/>
      <c r="Z16" s="1109"/>
      <c r="AA16" s="1109"/>
      <c r="AB16" s="1110"/>
      <c r="AC16" s="1111"/>
      <c r="AD16" s="1108"/>
      <c r="AE16" s="1112"/>
      <c r="AF16" s="1113"/>
      <c r="AG16" s="1113"/>
    </row>
    <row r="17" spans="1:33" ht="15" customHeight="1" x14ac:dyDescent="0.2">
      <c r="A17" s="1055">
        <v>9</v>
      </c>
      <c r="B17" s="1056">
        <v>45087</v>
      </c>
      <c r="C17" s="1114" t="str">
        <f>E15</f>
        <v>Université Laval</v>
      </c>
      <c r="D17" s="1088" t="s">
        <v>432</v>
      </c>
      <c r="E17" s="1115" t="s">
        <v>440</v>
      </c>
      <c r="F17" s="1116"/>
      <c r="G17" s="1061">
        <f>N15+O15</f>
        <v>0.41666666666666669</v>
      </c>
      <c r="H17" s="1117"/>
      <c r="I17" s="1118">
        <v>114.9</v>
      </c>
      <c r="J17" s="1119">
        <v>26</v>
      </c>
      <c r="K17" s="1100">
        <f t="shared" ref="K17:K18" si="9">TIME(ROUNDDOWN(I17/J17,0),MOD(I17,J17)/J17*60,0)</f>
        <v>0.18402777777777779</v>
      </c>
      <c r="L17" s="1101">
        <v>1.3888888888888888E-2</v>
      </c>
      <c r="M17" s="1067" t="s">
        <v>661</v>
      </c>
      <c r="N17" s="1061">
        <f t="shared" ref="N17:N18" si="10">G17+K17+L17</f>
        <v>0.61458333333333326</v>
      </c>
      <c r="O17" s="1091">
        <v>45087.041666666664</v>
      </c>
      <c r="P17" s="1068">
        <f t="shared" ref="P17:P18" si="11">N17+O17</f>
        <v>45087.65625</v>
      </c>
      <c r="Q17" s="1069">
        <v>2</v>
      </c>
      <c r="R17" s="1069">
        <f>Q17*Q1</f>
        <v>460</v>
      </c>
      <c r="S17" s="1070">
        <v>2</v>
      </c>
      <c r="T17" s="1071">
        <v>3</v>
      </c>
      <c r="U17" s="1071">
        <v>2</v>
      </c>
      <c r="V17" s="1092">
        <v>2</v>
      </c>
      <c r="W17" s="1120"/>
      <c r="X17" s="1073" t="s">
        <v>662</v>
      </c>
      <c r="Y17" s="1074"/>
      <c r="Z17" s="1074"/>
      <c r="AA17" s="1074"/>
      <c r="AB17" s="1075"/>
      <c r="AC17" s="1076"/>
      <c r="AD17" s="1120"/>
      <c r="AE17" s="1077" t="s">
        <v>42</v>
      </c>
      <c r="AF17" s="1093"/>
      <c r="AG17" s="1093"/>
    </row>
    <row r="18" spans="1:33" ht="15" customHeight="1" x14ac:dyDescent="0.2">
      <c r="A18" s="733">
        <v>10</v>
      </c>
      <c r="B18" s="1027">
        <v>45087</v>
      </c>
      <c r="C18" s="774" t="str">
        <f>E17</f>
        <v>Victoriaville</v>
      </c>
      <c r="D18" s="780" t="s">
        <v>432</v>
      </c>
      <c r="E18" s="1121" t="s">
        <v>441</v>
      </c>
      <c r="F18" s="1012"/>
      <c r="G18" s="737">
        <f>N17+O17</f>
        <v>45087.65625</v>
      </c>
      <c r="H18" s="1013"/>
      <c r="I18" s="738">
        <v>112.9</v>
      </c>
      <c r="J18" s="771">
        <v>25</v>
      </c>
      <c r="K18" s="776">
        <f t="shared" si="9"/>
        <v>0.1875</v>
      </c>
      <c r="L18" s="779">
        <f>TIME(,20,)</f>
        <v>1.3888888888888888E-2</v>
      </c>
      <c r="M18" s="1028" t="s">
        <v>663</v>
      </c>
      <c r="N18" s="737">
        <f t="shared" si="10"/>
        <v>45087.857638888891</v>
      </c>
      <c r="O18" s="767">
        <v>45087.041666666664</v>
      </c>
      <c r="P18" s="1029">
        <f t="shared" si="11"/>
        <v>90174.899305555562</v>
      </c>
      <c r="Q18" s="771">
        <v>2</v>
      </c>
      <c r="R18" s="743">
        <f>Q18*Q1</f>
        <v>460</v>
      </c>
      <c r="S18" s="1122">
        <v>2</v>
      </c>
      <c r="T18" s="1122">
        <v>3</v>
      </c>
      <c r="U18" s="1031">
        <v>4</v>
      </c>
      <c r="V18" s="1122">
        <v>3</v>
      </c>
      <c r="W18" s="1024"/>
      <c r="X18" s="1032" t="s">
        <v>664</v>
      </c>
      <c r="Y18" s="1033"/>
      <c r="Z18" s="1033"/>
      <c r="AA18" s="1033"/>
      <c r="AB18" s="1034"/>
      <c r="AC18" s="1035"/>
      <c r="AD18" s="1024"/>
      <c r="AE18" s="1036" t="s">
        <v>42</v>
      </c>
      <c r="AF18" s="78"/>
      <c r="AG18" s="78"/>
    </row>
    <row r="19" spans="1:33" ht="15" customHeight="1" x14ac:dyDescent="0.2">
      <c r="A19" s="1923" t="s">
        <v>665</v>
      </c>
      <c r="B19" s="1598"/>
      <c r="C19" s="1598"/>
      <c r="D19" s="1598"/>
      <c r="E19" s="1599"/>
      <c r="F19" s="1103"/>
      <c r="G19" s="1047"/>
      <c r="H19" s="1103"/>
      <c r="I19" s="1104"/>
      <c r="J19" s="1105"/>
      <c r="K19" s="1106"/>
      <c r="L19" s="773"/>
      <c r="M19" s="1028"/>
      <c r="N19" s="1047"/>
      <c r="O19" s="1107"/>
      <c r="P19" s="1029"/>
      <c r="Q19" s="1030"/>
      <c r="R19" s="1030"/>
      <c r="S19" s="1030"/>
      <c r="T19" s="1031"/>
      <c r="U19" s="1031"/>
      <c r="V19" s="1039"/>
      <c r="W19" s="1108"/>
      <c r="X19" s="1032"/>
      <c r="Y19" s="1109"/>
      <c r="Z19" s="1109"/>
      <c r="AA19" s="1109"/>
      <c r="AB19" s="1110"/>
      <c r="AC19" s="1111"/>
      <c r="AD19" s="1108"/>
      <c r="AE19" s="1112"/>
      <c r="AF19" s="1113"/>
      <c r="AG19" s="1113"/>
    </row>
    <row r="20" spans="1:33" ht="15" customHeight="1" x14ac:dyDescent="0.2">
      <c r="A20" s="1055">
        <v>11</v>
      </c>
      <c r="B20" s="1056">
        <v>45087</v>
      </c>
      <c r="C20" s="1114" t="str">
        <f>E18</f>
        <v>Valcourt</v>
      </c>
      <c r="D20" s="1088" t="s">
        <v>432</v>
      </c>
      <c r="E20" s="1123" t="s">
        <v>442</v>
      </c>
      <c r="F20" s="1060"/>
      <c r="G20" s="1061">
        <f>N18+O18</f>
        <v>90174.899305555562</v>
      </c>
      <c r="H20" s="1062"/>
      <c r="I20" s="1099">
        <v>75.900000000000006</v>
      </c>
      <c r="J20" s="1089">
        <v>24</v>
      </c>
      <c r="K20" s="1065">
        <f t="shared" ref="K20:K21" si="12">TIME(ROUNDDOWN(I20/J20,0),MOD(I20,J20)/J20*60,0)</f>
        <v>0.13125000000000001</v>
      </c>
      <c r="L20" s="1101">
        <f t="shared" ref="L20:L21" si="13">TIME(,10,)</f>
        <v>6.9444444444444441E-3</v>
      </c>
      <c r="M20" s="1067" t="s">
        <v>666</v>
      </c>
      <c r="N20" s="1061">
        <f t="shared" ref="N20:N21" si="14">G20+K20+L20</f>
        <v>90175.037500000006</v>
      </c>
      <c r="O20" s="1091">
        <v>45087.020833333336</v>
      </c>
      <c r="P20" s="1068">
        <f t="shared" ref="P20:P21" si="15">N20+O20</f>
        <v>135262.05833333335</v>
      </c>
      <c r="Q20" s="1070">
        <v>2</v>
      </c>
      <c r="R20" s="1069">
        <f>Q20*Q1</f>
        <v>460</v>
      </c>
      <c r="S20" s="1070">
        <v>2</v>
      </c>
      <c r="T20" s="1071">
        <v>2</v>
      </c>
      <c r="U20" s="1071">
        <v>3</v>
      </c>
      <c r="V20" s="1092">
        <v>3</v>
      </c>
      <c r="W20" s="1072"/>
      <c r="X20" s="1073" t="s">
        <v>664</v>
      </c>
      <c r="Y20" s="1074"/>
      <c r="Z20" s="1074"/>
      <c r="AA20" s="1074"/>
      <c r="AB20" s="1075"/>
      <c r="AC20" s="1076"/>
      <c r="AD20" s="1072"/>
      <c r="AE20" s="1077" t="s">
        <v>42</v>
      </c>
      <c r="AF20" s="1078"/>
      <c r="AG20" s="1078"/>
    </row>
    <row r="21" spans="1:33" ht="15" customHeight="1" x14ac:dyDescent="0.2">
      <c r="A21" s="782">
        <v>12</v>
      </c>
      <c r="B21" s="1027">
        <v>45087</v>
      </c>
      <c r="C21" s="774" t="str">
        <f>E20</f>
        <v>Orford</v>
      </c>
      <c r="D21" s="755" t="s">
        <v>432</v>
      </c>
      <c r="E21" s="775" t="s">
        <v>443</v>
      </c>
      <c r="F21" s="1012"/>
      <c r="G21" s="737">
        <f>N20+O20</f>
        <v>135262.05833333335</v>
      </c>
      <c r="H21" s="1013"/>
      <c r="I21" s="738">
        <v>67</v>
      </c>
      <c r="J21" s="771">
        <v>27</v>
      </c>
      <c r="K21" s="740">
        <f t="shared" si="12"/>
        <v>0.10277777777777777</v>
      </c>
      <c r="L21" s="741">
        <f t="shared" si="13"/>
        <v>6.9444444444444441E-3</v>
      </c>
      <c r="M21" s="1028" t="s">
        <v>667</v>
      </c>
      <c r="N21" s="769">
        <f t="shared" si="14"/>
        <v>135262.16805555555</v>
      </c>
      <c r="O21" s="767">
        <v>0.11944444444444445</v>
      </c>
      <c r="P21" s="1029">
        <f t="shared" si="15"/>
        <v>135262.28750000001</v>
      </c>
      <c r="Q21" s="743">
        <v>1</v>
      </c>
      <c r="R21" s="743">
        <f>Q21*Q1</f>
        <v>230</v>
      </c>
      <c r="S21" s="1030">
        <v>3</v>
      </c>
      <c r="T21" s="1124">
        <v>1</v>
      </c>
      <c r="U21" s="1031">
        <v>2</v>
      </c>
      <c r="V21" s="1030">
        <v>2</v>
      </c>
      <c r="W21" s="1024"/>
      <c r="X21" s="1032" t="s">
        <v>664</v>
      </c>
      <c r="Y21" s="1033"/>
      <c r="Z21" s="1034"/>
      <c r="AA21" s="1034"/>
      <c r="AB21" s="1034"/>
      <c r="AC21" s="1035"/>
      <c r="AD21" s="1024"/>
      <c r="AE21" s="1125" t="s">
        <v>42</v>
      </c>
      <c r="AF21" s="1126"/>
      <c r="AG21" s="1126"/>
    </row>
    <row r="22" spans="1:33" ht="15" customHeight="1" x14ac:dyDescent="0.2">
      <c r="A22" s="783"/>
      <c r="B22" s="759"/>
      <c r="C22" s="1849" t="s">
        <v>668</v>
      </c>
      <c r="D22" s="1558"/>
      <c r="E22" s="1767"/>
      <c r="F22" s="1012"/>
      <c r="G22" s="760"/>
      <c r="H22" s="1013"/>
      <c r="I22" s="761"/>
      <c r="J22" s="762"/>
      <c r="K22" s="763"/>
      <c r="L22" s="764"/>
      <c r="M22" s="760"/>
      <c r="N22" s="761"/>
      <c r="O22" s="765"/>
      <c r="P22" s="765"/>
      <c r="Q22" s="765"/>
      <c r="R22" s="762"/>
      <c r="S22" s="762"/>
      <c r="T22" s="762"/>
      <c r="U22" s="762"/>
      <c r="V22" s="762"/>
      <c r="W22" s="1024"/>
      <c r="X22" s="760"/>
      <c r="Y22" s="761"/>
      <c r="Z22" s="762"/>
      <c r="AA22" s="763"/>
      <c r="AB22" s="763"/>
      <c r="AC22" s="763"/>
      <c r="AD22" s="1024"/>
      <c r="AE22" s="1080"/>
      <c r="AF22" s="762"/>
      <c r="AG22" s="762"/>
    </row>
    <row r="23" spans="1:33" ht="15" customHeight="1" x14ac:dyDescent="0.2">
      <c r="A23" s="1055">
        <f>A21+1</f>
        <v>13</v>
      </c>
      <c r="B23" s="1056">
        <v>45088</v>
      </c>
      <c r="C23" s="1114" t="str">
        <f>E21</f>
        <v>Bromont</v>
      </c>
      <c r="D23" s="1058" t="s">
        <v>432</v>
      </c>
      <c r="E23" s="1123" t="s">
        <v>260</v>
      </c>
      <c r="F23" s="1060"/>
      <c r="G23" s="1061">
        <v>0.29166666666666669</v>
      </c>
      <c r="H23" s="1062"/>
      <c r="I23" s="1099">
        <v>94.5</v>
      </c>
      <c r="J23" s="1064">
        <v>24</v>
      </c>
      <c r="K23" s="1091">
        <f t="shared" ref="K23:K24" si="16">TIME(ROUNDDOWN(I23/J23,0),MOD(I23,J23)/J23*60,0)</f>
        <v>0.16388888888888889</v>
      </c>
      <c r="L23" s="1101">
        <v>6.9444444444444441E-3</v>
      </c>
      <c r="M23" s="1067" t="s">
        <v>669</v>
      </c>
      <c r="N23" s="1061">
        <f t="shared" ref="N23:N24" si="17">G23+K23+L23</f>
        <v>0.46250000000000002</v>
      </c>
      <c r="O23" s="1091">
        <v>6.25E-2</v>
      </c>
      <c r="P23" s="1068">
        <f t="shared" ref="P23:P24" si="18">N23+O23</f>
        <v>0.52500000000000002</v>
      </c>
      <c r="Q23" s="1069">
        <v>2</v>
      </c>
      <c r="R23" s="1069">
        <f>Q23*Q1</f>
        <v>460</v>
      </c>
      <c r="S23" s="1070">
        <v>2</v>
      </c>
      <c r="T23" s="1127">
        <v>2</v>
      </c>
      <c r="U23" s="1071">
        <v>3</v>
      </c>
      <c r="V23" s="1070">
        <v>3</v>
      </c>
      <c r="W23" s="1072"/>
      <c r="X23" s="1073" t="s">
        <v>670</v>
      </c>
      <c r="Y23" s="1074"/>
      <c r="Z23" s="1075"/>
      <c r="AA23" s="1075"/>
      <c r="AB23" s="1075"/>
      <c r="AC23" s="1076"/>
      <c r="AD23" s="1072"/>
      <c r="AE23" s="1077" t="s">
        <v>42</v>
      </c>
      <c r="AF23" s="1093"/>
      <c r="AG23" s="1093"/>
    </row>
    <row r="24" spans="1:33" ht="15" customHeight="1" x14ac:dyDescent="0.2">
      <c r="A24" s="733">
        <f>A23+1</f>
        <v>14</v>
      </c>
      <c r="B24" s="1027">
        <v>45088</v>
      </c>
      <c r="C24" s="774" t="str">
        <f t="shared" ref="C24:C25" si="19">E23</f>
        <v>McMasterville</v>
      </c>
      <c r="D24" s="755" t="s">
        <v>432</v>
      </c>
      <c r="E24" s="775" t="s">
        <v>445</v>
      </c>
      <c r="F24" s="1012"/>
      <c r="G24" s="1128">
        <f>N23+O23</f>
        <v>0.52500000000000002</v>
      </c>
      <c r="H24" s="726"/>
      <c r="I24" s="1129">
        <v>36.700000000000003</v>
      </c>
      <c r="J24" s="778">
        <v>20</v>
      </c>
      <c r="K24" s="776">
        <f t="shared" si="16"/>
        <v>7.6388888888888895E-2</v>
      </c>
      <c r="L24" s="1130">
        <f>TIME(,0,)</f>
        <v>0</v>
      </c>
      <c r="M24" s="1131" t="s">
        <v>671</v>
      </c>
      <c r="N24" s="1132">
        <f t="shared" si="17"/>
        <v>0.60138888888888897</v>
      </c>
      <c r="O24" s="776">
        <v>0</v>
      </c>
      <c r="P24" s="1133">
        <f t="shared" si="18"/>
        <v>0.60138888888888897</v>
      </c>
      <c r="Q24" s="949">
        <v>5</v>
      </c>
      <c r="R24" s="949">
        <f>Q24*Q1</f>
        <v>1150</v>
      </c>
      <c r="S24" s="1134">
        <v>1</v>
      </c>
      <c r="T24" s="1135">
        <v>1</v>
      </c>
      <c r="U24" s="1135">
        <v>1</v>
      </c>
      <c r="V24" s="1134">
        <v>1</v>
      </c>
      <c r="W24" s="1024"/>
      <c r="X24" s="1136" t="s">
        <v>670</v>
      </c>
      <c r="Y24" s="1137"/>
      <c r="Z24" s="1138"/>
      <c r="AA24" s="1138"/>
      <c r="AB24" s="1138"/>
      <c r="AC24" s="1139"/>
      <c r="AD24" s="1024"/>
      <c r="AE24" s="1140" t="s">
        <v>42</v>
      </c>
      <c r="AF24" s="77"/>
      <c r="AG24" s="77"/>
    </row>
    <row r="25" spans="1:33" ht="15" customHeight="1" x14ac:dyDescent="0.2">
      <c r="A25" s="733"/>
      <c r="B25" s="1027">
        <v>45088</v>
      </c>
      <c r="C25" s="1924" t="str">
        <f t="shared" si="19"/>
        <v>Varennes</v>
      </c>
      <c r="D25" s="1598"/>
      <c r="E25" s="1599"/>
      <c r="F25" s="1012"/>
      <c r="G25" s="1141"/>
      <c r="H25" s="1142"/>
      <c r="I25" s="1143"/>
      <c r="J25" s="1144"/>
      <c r="K25" s="1145"/>
      <c r="L25" s="1146"/>
      <c r="M25" s="1147"/>
      <c r="N25" s="1148"/>
      <c r="O25" s="1149"/>
      <c r="P25" s="1150"/>
      <c r="Q25" s="1151"/>
      <c r="R25" s="1151"/>
      <c r="S25" s="1152"/>
      <c r="T25" s="1152"/>
      <c r="U25" s="1150"/>
      <c r="V25" s="1152"/>
      <c r="W25" s="1150"/>
      <c r="X25" s="1136"/>
      <c r="Y25" s="1152"/>
      <c r="Z25" s="1152"/>
      <c r="AA25" s="1152"/>
      <c r="AB25" s="1152"/>
      <c r="AC25" s="1152"/>
      <c r="AD25" s="1150"/>
      <c r="AE25" s="1151"/>
      <c r="AF25" s="447"/>
      <c r="AG25" s="447"/>
    </row>
    <row r="26" spans="1:33" ht="15" customHeight="1" x14ac:dyDescent="0.2">
      <c r="F26" s="1012"/>
      <c r="G26" s="788" t="s">
        <v>25</v>
      </c>
      <c r="H26" s="1153"/>
      <c r="I26" s="789">
        <f>SUM(I3:I25)</f>
        <v>1017.6</v>
      </c>
      <c r="J26" s="790">
        <f t="shared" ref="J26:K26" si="20">AVERAGE(J3:J25)</f>
        <v>23.035714285714285</v>
      </c>
      <c r="K26" s="791">
        <f t="shared" si="20"/>
        <v>0.12435515873015875</v>
      </c>
      <c r="L26" s="447"/>
      <c r="M26" s="1154"/>
      <c r="N26" s="792"/>
      <c r="O26" s="793">
        <f>SUM(O3:O25)</f>
        <v>270518.96458333329</v>
      </c>
      <c r="P26" s="1155"/>
      <c r="Q26" s="794"/>
      <c r="R26" s="794"/>
      <c r="S26" s="1155"/>
      <c r="T26" s="1155"/>
      <c r="U26" s="1155"/>
      <c r="V26" s="794"/>
      <c r="W26" s="794"/>
      <c r="X26" s="794"/>
      <c r="Y26" s="194"/>
      <c r="Z26" s="1156"/>
      <c r="AA26" s="1156"/>
      <c r="AB26" s="1156"/>
      <c r="AC26" s="1156"/>
      <c r="AE26" s="290"/>
      <c r="AF26" s="290"/>
      <c r="AG26" s="290"/>
    </row>
    <row r="27" spans="1:33" ht="15.75" customHeight="1" x14ac:dyDescent="0.2">
      <c r="A27" s="796"/>
      <c r="B27" s="796"/>
      <c r="C27" s="796"/>
      <c r="D27" s="796"/>
      <c r="E27" s="796"/>
      <c r="F27" s="1012"/>
      <c r="G27" s="797"/>
      <c r="H27" s="384"/>
      <c r="I27" s="798"/>
      <c r="J27" s="799"/>
      <c r="K27" s="792">
        <f>SUM(K3:K17,K20:K25)</f>
        <v>1.5534722222222224</v>
      </c>
      <c r="L27" s="436"/>
      <c r="N27" s="797"/>
      <c r="O27" s="792"/>
      <c r="P27" s="436"/>
      <c r="Q27" s="436"/>
      <c r="R27" s="436"/>
      <c r="S27" s="375"/>
      <c r="T27" s="384"/>
      <c r="U27" s="384"/>
      <c r="V27" s="436"/>
      <c r="W27" s="436"/>
      <c r="X27" s="1157"/>
      <c r="Y27" s="1925" t="s">
        <v>59</v>
      </c>
      <c r="Z27" s="1558"/>
      <c r="AA27" s="1156"/>
      <c r="AB27" s="1156"/>
      <c r="AC27" s="1156"/>
      <c r="AE27" s="290"/>
      <c r="AF27" s="290"/>
      <c r="AG27" s="290"/>
    </row>
    <row r="28" spans="1:33" ht="15" customHeight="1" x14ac:dyDescent="0.2">
      <c r="A28" s="796"/>
      <c r="B28" s="796"/>
      <c r="C28" s="796"/>
      <c r="D28" s="800"/>
      <c r="E28" s="801"/>
      <c r="F28" s="1158"/>
      <c r="G28" s="801"/>
      <c r="H28" s="384"/>
      <c r="I28" s="801"/>
      <c r="J28" s="799"/>
      <c r="K28" s="447"/>
      <c r="L28" s="436"/>
      <c r="M28" s="375"/>
      <c r="N28" s="802"/>
      <c r="O28" s="797"/>
      <c r="P28" s="436"/>
      <c r="Q28" s="436"/>
      <c r="R28" s="436"/>
      <c r="S28" s="1159" t="s">
        <v>26</v>
      </c>
      <c r="T28" s="1160" t="s">
        <v>61</v>
      </c>
      <c r="U28" s="384"/>
      <c r="V28" s="436"/>
      <c r="W28" s="436"/>
      <c r="X28" s="1161"/>
      <c r="Y28" s="194"/>
      <c r="Z28" s="1156"/>
      <c r="AA28" s="1156"/>
      <c r="AB28" s="1156"/>
      <c r="AC28" s="1156"/>
      <c r="AE28" s="290"/>
      <c r="AF28" s="290"/>
      <c r="AG28" s="290"/>
    </row>
    <row r="29" spans="1:33" ht="15.75" customHeight="1" x14ac:dyDescent="0.2"/>
    <row r="30" spans="1:33" ht="15.75" customHeight="1" x14ac:dyDescent="0.2"/>
    <row r="31" spans="1:33" ht="15.75" customHeight="1" x14ac:dyDescent="0.2"/>
    <row r="32" spans="1:3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9:E9"/>
    <mergeCell ref="C14:E14"/>
    <mergeCell ref="A1:E1"/>
    <mergeCell ref="C2:E2"/>
    <mergeCell ref="A5:E5"/>
    <mergeCell ref="A7:E7"/>
    <mergeCell ref="A8:E8"/>
    <mergeCell ref="A16:E16"/>
    <mergeCell ref="A19:E19"/>
    <mergeCell ref="C22:E22"/>
    <mergeCell ref="C25:E25"/>
    <mergeCell ref="Y27:Z27"/>
  </mergeCells>
  <hyperlinks>
    <hyperlink ref="AE3" r:id="rId1" xr:uid="{00000000-0004-0000-1800-000000000000}"/>
    <hyperlink ref="AE4" r:id="rId2" xr:uid="{00000000-0004-0000-1800-000001000000}"/>
    <hyperlink ref="AE6" r:id="rId3" xr:uid="{00000000-0004-0000-1800-000002000000}"/>
    <hyperlink ref="AE10" r:id="rId4" xr:uid="{00000000-0004-0000-1800-000003000000}"/>
    <hyperlink ref="AG10" r:id="rId5" xr:uid="{00000000-0004-0000-1800-000004000000}"/>
    <hyperlink ref="AE11" r:id="rId6" xr:uid="{00000000-0004-0000-1800-000005000000}"/>
    <hyperlink ref="AE12" r:id="rId7" xr:uid="{00000000-0004-0000-1800-000006000000}"/>
    <hyperlink ref="AE13" r:id="rId8" xr:uid="{00000000-0004-0000-1800-000007000000}"/>
    <hyperlink ref="AE15" r:id="rId9" xr:uid="{00000000-0004-0000-1800-000008000000}"/>
    <hyperlink ref="AE17" r:id="rId10" xr:uid="{00000000-0004-0000-1800-000009000000}"/>
    <hyperlink ref="AE18" r:id="rId11" xr:uid="{00000000-0004-0000-1800-00000A000000}"/>
    <hyperlink ref="AE20" r:id="rId12" xr:uid="{00000000-0004-0000-1800-00000B000000}"/>
    <hyperlink ref="AE21" r:id="rId13" xr:uid="{00000000-0004-0000-1800-00000C000000}"/>
    <hyperlink ref="AE23" r:id="rId14" xr:uid="{00000000-0004-0000-1800-00000D000000}"/>
    <hyperlink ref="AE24" r:id="rId15" xr:uid="{00000000-0004-0000-1800-00000E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  <pageSetUpPr fitToPage="1"/>
  </sheetPr>
  <dimension ref="A1:AG1000"/>
  <sheetViews>
    <sheetView workbookViewId="0"/>
  </sheetViews>
  <sheetFormatPr baseColWidth="10" defaultColWidth="14.5" defaultRowHeight="15" customHeight="1" x14ac:dyDescent="0.2"/>
  <cols>
    <col min="1" max="1" width="8" customWidth="1"/>
    <col min="2" max="2" width="10.83203125" customWidth="1"/>
    <col min="3" max="3" width="24.5" customWidth="1"/>
    <col min="4" max="4" width="6.5" customWidth="1"/>
    <col min="5" max="5" width="19.6640625" customWidth="1"/>
    <col min="6" max="6" width="0.5" customWidth="1"/>
    <col min="7" max="7" width="11.5" customWidth="1"/>
    <col min="8" max="8" width="0.5" customWidth="1"/>
    <col min="9" max="9" width="9.83203125" customWidth="1"/>
    <col min="10" max="11" width="7.1640625" customWidth="1"/>
    <col min="12" max="14" width="11.83203125" customWidth="1"/>
    <col min="15" max="18" width="9.6640625" customWidth="1"/>
    <col min="19" max="30" width="9.6640625" hidden="1" customWidth="1"/>
    <col min="31" max="31" width="9.6640625" customWidth="1"/>
    <col min="32" max="33" width="9.6640625" hidden="1" customWidth="1"/>
  </cols>
  <sheetData>
    <row r="1" spans="1:33" ht="29.25" customHeight="1" x14ac:dyDescent="0.2">
      <c r="A1" s="1847" t="s">
        <v>428</v>
      </c>
      <c r="B1" s="1610"/>
      <c r="C1" s="1610"/>
      <c r="D1" s="1610"/>
      <c r="E1" s="1610"/>
      <c r="F1" s="1012"/>
      <c r="G1" s="723"/>
      <c r="H1" s="1013"/>
      <c r="I1" s="724">
        <f>19.68+28.98</f>
        <v>48.66</v>
      </c>
      <c r="J1" s="725">
        <f>I1/2</f>
        <v>24.33</v>
      </c>
      <c r="K1" s="726"/>
      <c r="L1" s="726"/>
      <c r="M1" s="726"/>
      <c r="N1" s="727"/>
      <c r="O1" s="727"/>
      <c r="P1" s="1014"/>
      <c r="Q1" s="1015">
        <v>230</v>
      </c>
      <c r="R1" s="1016" t="s">
        <v>639</v>
      </c>
      <c r="T1" s="726"/>
      <c r="U1" s="726">
        <v>1</v>
      </c>
      <c r="V1" s="726"/>
      <c r="W1" s="726"/>
      <c r="X1" s="1017"/>
      <c r="Y1" s="1018"/>
      <c r="Z1" s="1019"/>
      <c r="AA1" s="1019"/>
      <c r="AB1" s="1019"/>
      <c r="AC1" s="1019"/>
      <c r="AD1" s="726"/>
      <c r="AE1" s="1020"/>
      <c r="AF1" s="1021"/>
      <c r="AG1" s="1021"/>
    </row>
    <row r="2" spans="1:33" ht="42" x14ac:dyDescent="0.2">
      <c r="A2" s="728" t="s">
        <v>13</v>
      </c>
      <c r="B2" s="728" t="s">
        <v>14</v>
      </c>
      <c r="C2" s="1848" t="s">
        <v>13</v>
      </c>
      <c r="D2" s="1607"/>
      <c r="E2" s="1608"/>
      <c r="F2" s="1012"/>
      <c r="G2" s="729" t="s">
        <v>429</v>
      </c>
      <c r="H2" s="1013"/>
      <c r="I2" s="729" t="s">
        <v>17</v>
      </c>
      <c r="J2" s="730" t="s">
        <v>18</v>
      </c>
      <c r="K2" s="728" t="s">
        <v>19</v>
      </c>
      <c r="L2" s="728" t="s">
        <v>20</v>
      </c>
      <c r="M2" s="1022" t="s">
        <v>21</v>
      </c>
      <c r="N2" s="731" t="s">
        <v>430</v>
      </c>
      <c r="O2" s="731" t="s">
        <v>23</v>
      </c>
      <c r="P2" s="1022" t="s">
        <v>640</v>
      </c>
      <c r="Q2" s="732" t="s">
        <v>431</v>
      </c>
      <c r="R2" s="732" t="s">
        <v>641</v>
      </c>
      <c r="S2" s="1023" t="s">
        <v>26</v>
      </c>
      <c r="T2" s="1023" t="s">
        <v>17</v>
      </c>
      <c r="U2" s="1023" t="s">
        <v>27</v>
      </c>
      <c r="V2" s="1022" t="s">
        <v>28</v>
      </c>
      <c r="W2" s="1024"/>
      <c r="X2" s="1025" t="s">
        <v>29</v>
      </c>
      <c r="Y2" s="1022" t="s">
        <v>30</v>
      </c>
      <c r="Z2" s="1022" t="s">
        <v>31</v>
      </c>
      <c r="AA2" s="1022" t="s">
        <v>32</v>
      </c>
      <c r="AB2" s="1022" t="s">
        <v>33</v>
      </c>
      <c r="AC2" s="1022" t="s">
        <v>34</v>
      </c>
      <c r="AD2" s="1024"/>
      <c r="AE2" s="1022" t="s">
        <v>35</v>
      </c>
      <c r="AF2" s="1026"/>
      <c r="AG2" s="1026"/>
    </row>
    <row r="3" spans="1:33" ht="15" customHeight="1" x14ac:dyDescent="0.2">
      <c r="A3" s="1055">
        <v>1</v>
      </c>
      <c r="B3" s="1056">
        <v>45085</v>
      </c>
      <c r="C3" s="1162" t="s">
        <v>642</v>
      </c>
      <c r="D3" s="1088" t="s">
        <v>432</v>
      </c>
      <c r="E3" s="1163" t="s">
        <v>312</v>
      </c>
      <c r="F3" s="1060"/>
      <c r="G3" s="1061">
        <v>0.70833333333333337</v>
      </c>
      <c r="H3" s="1062"/>
      <c r="I3" s="1099">
        <v>37.799999999999997</v>
      </c>
      <c r="J3" s="1064">
        <v>18</v>
      </c>
      <c r="K3" s="1065">
        <f t="shared" ref="K3:K4" si="0">TIME(ROUNDDOWN(I3/J3,0),MOD(I3,J3)/J3*60,0)</f>
        <v>8.7499999999999994E-2</v>
      </c>
      <c r="L3" s="1066">
        <f>TIME(,0,)</f>
        <v>0</v>
      </c>
      <c r="M3" s="1067" t="s">
        <v>643</v>
      </c>
      <c r="N3" s="1061">
        <f t="shared" ref="N3:N4" si="1">G3+K3+L3</f>
        <v>0.79583333333333339</v>
      </c>
      <c r="O3" s="1164">
        <v>2.0833333333333332E-2</v>
      </c>
      <c r="P3" s="1068">
        <f t="shared" ref="P3:P4" si="2">N3+O3</f>
        <v>0.81666666666666676</v>
      </c>
      <c r="Q3" s="1069">
        <v>5</v>
      </c>
      <c r="R3" s="1069">
        <f>Q3*Q1</f>
        <v>1150</v>
      </c>
      <c r="S3" s="1070">
        <v>1</v>
      </c>
      <c r="T3" s="1071">
        <v>1</v>
      </c>
      <c r="U3" s="1071">
        <v>1</v>
      </c>
      <c r="V3" s="1070">
        <v>1</v>
      </c>
      <c r="W3" s="1072"/>
      <c r="X3" s="1073" t="s">
        <v>644</v>
      </c>
      <c r="Y3" s="1074"/>
      <c r="Z3" s="1075"/>
      <c r="AA3" s="1075"/>
      <c r="AB3" s="1075"/>
      <c r="AC3" s="1076"/>
      <c r="AD3" s="1072"/>
      <c r="AE3" s="1077" t="s">
        <v>42</v>
      </c>
      <c r="AF3" s="1078"/>
      <c r="AG3" s="1078"/>
    </row>
    <row r="4" spans="1:33" ht="15" customHeight="1" x14ac:dyDescent="0.2">
      <c r="A4" s="1165">
        <v>2</v>
      </c>
      <c r="B4" s="1056">
        <v>45085</v>
      </c>
      <c r="C4" s="1166" t="str">
        <f>E3</f>
        <v>Saguenay (Laterrière)</v>
      </c>
      <c r="D4" s="1167" t="s">
        <v>432</v>
      </c>
      <c r="E4" s="1168" t="s">
        <v>479</v>
      </c>
      <c r="F4" s="1060"/>
      <c r="G4" s="1169">
        <f>N3+O3</f>
        <v>0.81666666666666676</v>
      </c>
      <c r="H4" s="1062"/>
      <c r="I4" s="1170">
        <v>93.4</v>
      </c>
      <c r="J4" s="1171">
        <v>23</v>
      </c>
      <c r="K4" s="1164">
        <f t="shared" si="0"/>
        <v>0.16875000000000001</v>
      </c>
      <c r="L4" s="1172">
        <f>TIME(,10,)</f>
        <v>6.9444444444444441E-3</v>
      </c>
      <c r="M4" s="1173" t="s">
        <v>645</v>
      </c>
      <c r="N4" s="1174">
        <f t="shared" si="1"/>
        <v>0.99236111111111125</v>
      </c>
      <c r="O4" s="1065">
        <v>45086.020833333336</v>
      </c>
      <c r="P4" s="1175">
        <f t="shared" si="2"/>
        <v>45087.013194444444</v>
      </c>
      <c r="Q4" s="1176">
        <v>2</v>
      </c>
      <c r="R4" s="1069">
        <f>Q4*Q1</f>
        <v>460</v>
      </c>
      <c r="S4" s="1070">
        <v>1</v>
      </c>
      <c r="T4" s="1071">
        <v>2</v>
      </c>
      <c r="U4" s="1071">
        <v>4</v>
      </c>
      <c r="V4" s="1092">
        <v>3</v>
      </c>
      <c r="W4" s="1072"/>
      <c r="X4" s="1073" t="s">
        <v>646</v>
      </c>
      <c r="Y4" s="1177"/>
      <c r="Z4" s="1178"/>
      <c r="AA4" s="1178"/>
      <c r="AB4" s="1178"/>
      <c r="AC4" s="1179"/>
      <c r="AD4" s="1072"/>
      <c r="AE4" s="1077" t="s">
        <v>42</v>
      </c>
      <c r="AF4" s="1078"/>
      <c r="AG4" s="1078"/>
    </row>
    <row r="5" spans="1:33" ht="15" customHeight="1" x14ac:dyDescent="0.2">
      <c r="A5" s="1927" t="s">
        <v>647</v>
      </c>
      <c r="B5" s="1610"/>
      <c r="C5" s="1610"/>
      <c r="D5" s="1610"/>
      <c r="E5" s="1596"/>
      <c r="F5" s="1012"/>
      <c r="G5" s="1043"/>
      <c r="H5" s="1013"/>
      <c r="I5" s="1044"/>
      <c r="J5" s="1045"/>
      <c r="K5" s="1046"/>
      <c r="L5" s="1038"/>
      <c r="M5" s="1037"/>
      <c r="N5" s="1046"/>
      <c r="O5" s="1047"/>
      <c r="P5" s="1038"/>
      <c r="Q5" s="1048"/>
      <c r="R5" s="1030"/>
      <c r="S5" s="1030"/>
      <c r="T5" s="1031"/>
      <c r="U5" s="1031"/>
      <c r="V5" s="1039"/>
      <c r="W5" s="1049"/>
      <c r="X5" s="1032"/>
      <c r="Y5" s="1050"/>
      <c r="Z5" s="1051"/>
      <c r="AA5" s="1051"/>
      <c r="AB5" s="1051"/>
      <c r="AC5" s="1052"/>
      <c r="AD5" s="1049"/>
      <c r="AE5" s="1053"/>
      <c r="AF5" s="1054"/>
      <c r="AG5" s="1054"/>
    </row>
    <row r="6" spans="1:33" ht="15" customHeight="1" x14ac:dyDescent="0.2">
      <c r="A6" s="733">
        <f>A4+1</f>
        <v>3</v>
      </c>
      <c r="B6" s="1027">
        <v>45085</v>
      </c>
      <c r="C6" s="754" t="str">
        <f>E4</f>
        <v>L'Étape</v>
      </c>
      <c r="D6" s="755" t="s">
        <v>432</v>
      </c>
      <c r="E6" s="756" t="s">
        <v>147</v>
      </c>
      <c r="F6" s="1012"/>
      <c r="G6" s="737">
        <f>N4+O4</f>
        <v>45087.013194444444</v>
      </c>
      <c r="H6" s="1013"/>
      <c r="I6" s="757">
        <v>90.2</v>
      </c>
      <c r="J6" s="739">
        <v>27</v>
      </c>
      <c r="K6" s="740">
        <f>TIME(ROUNDDOWN(I6/J6,0),MOD(I6,J6)/J6*60,0)</f>
        <v>0.1388888888888889</v>
      </c>
      <c r="L6" s="741">
        <f>TIME(,10,)</f>
        <v>6.9444444444444441E-3</v>
      </c>
      <c r="M6" s="1028" t="s">
        <v>648</v>
      </c>
      <c r="N6" s="737">
        <f>G6+K6+L6</f>
        <v>45087.15902777778</v>
      </c>
      <c r="O6" s="740">
        <v>45085.211111111108</v>
      </c>
      <c r="P6" s="1029">
        <f>G8</f>
        <v>0.35416666666666669</v>
      </c>
      <c r="Q6" s="743">
        <v>1</v>
      </c>
      <c r="R6" s="743">
        <f>Q6*Q1</f>
        <v>230</v>
      </c>
      <c r="S6" s="1030">
        <v>3</v>
      </c>
      <c r="T6" s="1031">
        <v>2</v>
      </c>
      <c r="U6" s="1031">
        <v>3</v>
      </c>
      <c r="V6" s="1030">
        <v>3</v>
      </c>
      <c r="W6" s="1024"/>
      <c r="X6" s="1032" t="s">
        <v>646</v>
      </c>
      <c r="Y6" s="1033"/>
      <c r="Z6" s="1034"/>
      <c r="AA6" s="1034"/>
      <c r="AB6" s="1034"/>
      <c r="AC6" s="1035"/>
      <c r="AD6" s="1024"/>
      <c r="AE6" s="1036" t="s">
        <v>42</v>
      </c>
      <c r="AF6" s="78"/>
      <c r="AG6" s="78"/>
    </row>
    <row r="7" spans="1:33" ht="15" customHeight="1" x14ac:dyDescent="0.2">
      <c r="A7" s="1849" t="s">
        <v>672</v>
      </c>
      <c r="B7" s="1558"/>
      <c r="C7" s="1558"/>
      <c r="D7" s="1558"/>
      <c r="E7" s="1767"/>
      <c r="F7" s="1012"/>
      <c r="G7" s="760"/>
      <c r="H7" s="1079"/>
      <c r="I7" s="761"/>
      <c r="J7" s="762"/>
      <c r="K7" s="763"/>
      <c r="L7" s="764"/>
      <c r="M7" s="760"/>
      <c r="N7" s="761"/>
      <c r="O7" s="765"/>
      <c r="P7" s="765"/>
      <c r="Q7" s="765"/>
      <c r="R7" s="762"/>
      <c r="S7" s="762"/>
      <c r="T7" s="762"/>
      <c r="U7" s="762"/>
      <c r="V7" s="762"/>
      <c r="W7" s="1024"/>
      <c r="X7" s="760"/>
      <c r="Y7" s="761"/>
      <c r="Z7" s="762"/>
      <c r="AA7" s="763"/>
      <c r="AB7" s="763"/>
      <c r="AC7" s="763"/>
      <c r="AD7" s="1024"/>
      <c r="AE7" s="1080"/>
      <c r="AF7" s="762"/>
      <c r="AG7" s="762"/>
    </row>
    <row r="8" spans="1:33" ht="15" customHeight="1" x14ac:dyDescent="0.2">
      <c r="A8" s="1055">
        <f>A6+1</f>
        <v>4</v>
      </c>
      <c r="B8" s="1056">
        <v>45086</v>
      </c>
      <c r="C8" s="1180" t="str">
        <f>E6</f>
        <v>Lac Beauport</v>
      </c>
      <c r="D8" s="1058" t="s">
        <v>432</v>
      </c>
      <c r="E8" s="1059" t="s">
        <v>435</v>
      </c>
      <c r="F8" s="1060"/>
      <c r="G8" s="1061">
        <v>0.35416666666666669</v>
      </c>
      <c r="H8" s="1062"/>
      <c r="I8" s="1063">
        <v>59.8</v>
      </c>
      <c r="J8" s="1064">
        <v>25</v>
      </c>
      <c r="K8" s="1065">
        <f t="shared" ref="K8:K9" si="3">TIME(ROUNDDOWN(I8/J8,0),MOD(I8,J8)/J8*60,0)</f>
        <v>9.930555555555555E-2</v>
      </c>
      <c r="L8" s="1066">
        <f t="shared" ref="L8:L9" si="4">TIME(,10,)</f>
        <v>6.9444444444444441E-3</v>
      </c>
      <c r="M8" s="1181" t="s">
        <v>652</v>
      </c>
      <c r="N8" s="1061">
        <f t="shared" ref="N8:N9" si="5">G8+K8+L8</f>
        <v>0.46041666666666664</v>
      </c>
      <c r="O8" s="1091">
        <v>2.0833333333333332E-2</v>
      </c>
      <c r="P8" s="1068">
        <f t="shared" ref="P8:P9" si="6">N8+O8</f>
        <v>0.48124999999999996</v>
      </c>
      <c r="Q8" s="1069">
        <v>2</v>
      </c>
      <c r="R8" s="1069">
        <f>Q8*Q1</f>
        <v>460</v>
      </c>
      <c r="S8" s="1070">
        <v>2</v>
      </c>
      <c r="T8" s="1071">
        <v>2</v>
      </c>
      <c r="U8" s="1071">
        <v>2</v>
      </c>
      <c r="V8" s="1070">
        <v>2</v>
      </c>
      <c r="W8" s="1072"/>
      <c r="X8" s="1073" t="s">
        <v>653</v>
      </c>
      <c r="Y8" s="1074"/>
      <c r="Z8" s="1075"/>
      <c r="AA8" s="1075"/>
      <c r="AB8" s="1075"/>
      <c r="AC8" s="1076"/>
      <c r="AD8" s="1072"/>
      <c r="AE8" s="1182" t="s">
        <v>42</v>
      </c>
      <c r="AF8" s="1183"/>
      <c r="AG8" s="1077" t="s">
        <v>42</v>
      </c>
    </row>
    <row r="9" spans="1:33" ht="15" customHeight="1" x14ac:dyDescent="0.2">
      <c r="A9" s="1055">
        <f>A8+1</f>
        <v>5</v>
      </c>
      <c r="B9" s="1056">
        <v>45086</v>
      </c>
      <c r="C9" s="1184" t="str">
        <f>E8</f>
        <v>Lévis</v>
      </c>
      <c r="D9" s="1088" t="s">
        <v>432</v>
      </c>
      <c r="E9" s="1059" t="s">
        <v>436</v>
      </c>
      <c r="F9" s="1060"/>
      <c r="G9" s="1090">
        <f>N8+O8</f>
        <v>0.48124999999999996</v>
      </c>
      <c r="H9" s="1062"/>
      <c r="I9" s="1099">
        <v>52.7</v>
      </c>
      <c r="J9" s="1064">
        <v>27</v>
      </c>
      <c r="K9" s="1065">
        <f t="shared" si="3"/>
        <v>8.1250000000000003E-2</v>
      </c>
      <c r="L9" s="1066">
        <f t="shared" si="4"/>
        <v>6.9444444444444441E-3</v>
      </c>
      <c r="M9" s="1067" t="s">
        <v>654</v>
      </c>
      <c r="N9" s="1061">
        <f t="shared" si="5"/>
        <v>0.56944444444444442</v>
      </c>
      <c r="O9" s="1091">
        <v>4.1666666666666664E-2</v>
      </c>
      <c r="P9" s="1068">
        <f t="shared" si="6"/>
        <v>0.61111111111111105</v>
      </c>
      <c r="Q9" s="1069">
        <v>2</v>
      </c>
      <c r="R9" s="1069">
        <f>Q9*Q1</f>
        <v>460</v>
      </c>
      <c r="S9" s="1070">
        <v>3</v>
      </c>
      <c r="T9" s="1071">
        <v>2</v>
      </c>
      <c r="U9" s="1071">
        <v>1</v>
      </c>
      <c r="V9" s="1092">
        <v>2</v>
      </c>
      <c r="W9" s="1072"/>
      <c r="X9" s="1073" t="s">
        <v>653</v>
      </c>
      <c r="Y9" s="1074"/>
      <c r="Z9" s="1075"/>
      <c r="AA9" s="1075"/>
      <c r="AB9" s="1075"/>
      <c r="AC9" s="1076"/>
      <c r="AD9" s="1072"/>
      <c r="AE9" s="1077" t="s">
        <v>42</v>
      </c>
      <c r="AF9" s="1093"/>
      <c r="AG9" s="1093"/>
    </row>
    <row r="10" spans="1:33" ht="15" customHeight="1" x14ac:dyDescent="0.2">
      <c r="A10" s="1923" t="s">
        <v>673</v>
      </c>
      <c r="B10" s="1598"/>
      <c r="C10" s="1598"/>
      <c r="D10" s="1598"/>
      <c r="E10" s="1599"/>
      <c r="F10" s="1185"/>
      <c r="G10" s="1047"/>
      <c r="H10" s="1153"/>
      <c r="I10" s="1104"/>
      <c r="J10" s="1105"/>
      <c r="K10" s="1106"/>
      <c r="L10" s="773"/>
      <c r="M10" s="1028"/>
      <c r="N10" s="1047"/>
      <c r="O10" s="1107"/>
      <c r="P10" s="1029"/>
      <c r="Q10" s="1030"/>
      <c r="R10" s="1030"/>
      <c r="S10" s="1030"/>
      <c r="T10" s="1031"/>
      <c r="U10" s="1031"/>
      <c r="V10" s="1039"/>
      <c r="W10" s="1108"/>
      <c r="X10" s="1032"/>
      <c r="Y10" s="1109"/>
      <c r="Z10" s="1109"/>
      <c r="AA10" s="1109"/>
      <c r="AB10" s="1110"/>
      <c r="AC10" s="1111"/>
      <c r="AD10" s="1108"/>
      <c r="AE10" s="1186"/>
      <c r="AF10" s="1187"/>
      <c r="AG10" s="1187"/>
    </row>
    <row r="11" spans="1:33" ht="15" customHeight="1" x14ac:dyDescent="0.2">
      <c r="A11" s="733">
        <f>A9+1</f>
        <v>6</v>
      </c>
      <c r="B11" s="1027">
        <v>45086</v>
      </c>
      <c r="C11" s="770" t="str">
        <f>E9</f>
        <v>Montmagny</v>
      </c>
      <c r="D11" s="735" t="s">
        <v>432</v>
      </c>
      <c r="E11" s="756" t="s">
        <v>436</v>
      </c>
      <c r="F11" s="1012"/>
      <c r="G11" s="737">
        <f>N9+O9</f>
        <v>0.61111111111111105</v>
      </c>
      <c r="H11" s="1013"/>
      <c r="I11" s="757">
        <v>88.8</v>
      </c>
      <c r="J11" s="771">
        <v>24</v>
      </c>
      <c r="K11" s="740">
        <f t="shared" ref="K11:K12" si="7">TIME(ROUNDDOWN(I11/J11,0),MOD(I11,J11)/J11*60,0)</f>
        <v>0.15416666666666667</v>
      </c>
      <c r="L11" s="741">
        <f>TIME(,10,)</f>
        <v>6.9444444444444441E-3</v>
      </c>
      <c r="M11" s="1028" t="s">
        <v>656</v>
      </c>
      <c r="N11" s="769">
        <f t="shared" ref="N11:N12" si="8">G11+K11+L11</f>
        <v>0.77222222222222214</v>
      </c>
      <c r="O11" s="767">
        <v>4.1666666666666664E-2</v>
      </c>
      <c r="P11" s="1029">
        <f>N11+O11</f>
        <v>0.81388888888888877</v>
      </c>
      <c r="Q11" s="743">
        <v>2</v>
      </c>
      <c r="R11" s="743">
        <f>Q11*Q1</f>
        <v>460</v>
      </c>
      <c r="S11" s="1030">
        <v>2</v>
      </c>
      <c r="T11" s="1031">
        <v>2</v>
      </c>
      <c r="U11" s="1031">
        <v>3</v>
      </c>
      <c r="V11" s="1039">
        <v>2</v>
      </c>
      <c r="W11" s="1024"/>
      <c r="X11" s="1032" t="s">
        <v>653</v>
      </c>
      <c r="Y11" s="1033"/>
      <c r="Z11" s="1034"/>
      <c r="AA11" s="1034"/>
      <c r="AB11" s="1034"/>
      <c r="AC11" s="1035"/>
      <c r="AD11" s="1024"/>
      <c r="AE11" s="1036" t="s">
        <v>42</v>
      </c>
      <c r="AF11" s="77"/>
      <c r="AG11" s="77"/>
    </row>
    <row r="12" spans="1:33" ht="15" customHeight="1" x14ac:dyDescent="0.2">
      <c r="A12" s="1055">
        <f>A11+1</f>
        <v>7</v>
      </c>
      <c r="B12" s="1056">
        <v>45086</v>
      </c>
      <c r="C12" s="1188" t="str">
        <f>E11</f>
        <v>Montmagny</v>
      </c>
      <c r="D12" s="1088" t="s">
        <v>432</v>
      </c>
      <c r="E12" s="1059" t="s">
        <v>437</v>
      </c>
      <c r="F12" s="1060"/>
      <c r="G12" s="1061">
        <f>N11+O11</f>
        <v>0.81388888888888877</v>
      </c>
      <c r="H12" s="1062"/>
      <c r="I12" s="1099">
        <v>89.3</v>
      </c>
      <c r="J12" s="1089">
        <v>27</v>
      </c>
      <c r="K12" s="1065">
        <f t="shared" si="7"/>
        <v>0.13750000000000001</v>
      </c>
      <c r="L12" s="1189">
        <v>6.9444444444444441E-3</v>
      </c>
      <c r="M12" s="1067" t="s">
        <v>657</v>
      </c>
      <c r="N12" s="1090">
        <f t="shared" si="8"/>
        <v>0.95833333333333326</v>
      </c>
      <c r="O12" s="1091">
        <v>45086.286805555559</v>
      </c>
      <c r="P12" s="1068">
        <f>G14</f>
        <v>0.35416666666666669</v>
      </c>
      <c r="Q12" s="1069">
        <v>2</v>
      </c>
      <c r="R12" s="1069">
        <f>Q12*Q1</f>
        <v>460</v>
      </c>
      <c r="S12" s="1070">
        <v>3</v>
      </c>
      <c r="T12" s="1071">
        <v>2</v>
      </c>
      <c r="U12" s="1071">
        <v>2</v>
      </c>
      <c r="V12" s="1092">
        <v>2</v>
      </c>
      <c r="W12" s="1072"/>
      <c r="X12" s="1073" t="s">
        <v>646</v>
      </c>
      <c r="Y12" s="1074"/>
      <c r="Z12" s="1074"/>
      <c r="AA12" s="1074"/>
      <c r="AB12" s="1075"/>
      <c r="AC12" s="1076"/>
      <c r="AD12" s="1072"/>
      <c r="AE12" s="1077" t="s">
        <v>42</v>
      </c>
      <c r="AF12" s="1078"/>
      <c r="AG12" s="1078"/>
    </row>
    <row r="13" spans="1:33" ht="15" customHeight="1" x14ac:dyDescent="0.2">
      <c r="A13" s="1849" t="s">
        <v>674</v>
      </c>
      <c r="B13" s="1558"/>
      <c r="C13" s="1558"/>
      <c r="D13" s="1558"/>
      <c r="E13" s="1767"/>
      <c r="F13" s="1094"/>
      <c r="G13" s="760"/>
      <c r="H13" s="726"/>
      <c r="I13" s="761"/>
      <c r="J13" s="762"/>
      <c r="K13" s="763"/>
      <c r="L13" s="764"/>
      <c r="M13" s="760"/>
      <c r="N13" s="761"/>
      <c r="O13" s="765"/>
      <c r="P13" s="765"/>
      <c r="Q13" s="765"/>
      <c r="R13" s="762"/>
      <c r="S13" s="762"/>
      <c r="T13" s="762"/>
      <c r="U13" s="762"/>
      <c r="V13" s="762"/>
      <c r="W13" s="1024"/>
      <c r="X13" s="760"/>
      <c r="Y13" s="761"/>
      <c r="Z13" s="762"/>
      <c r="AA13" s="763"/>
      <c r="AB13" s="763"/>
      <c r="AC13" s="763"/>
      <c r="AD13" s="1024"/>
      <c r="AE13" s="1080"/>
      <c r="AF13" s="762"/>
      <c r="AG13" s="762"/>
    </row>
    <row r="14" spans="1:33" ht="15" customHeight="1" x14ac:dyDescent="0.2">
      <c r="A14" s="1055">
        <v>8</v>
      </c>
      <c r="B14" s="1056">
        <v>45087</v>
      </c>
      <c r="C14" s="1095" t="str">
        <f>E12</f>
        <v xml:space="preserve">Université Laval </v>
      </c>
      <c r="D14" s="1096" t="s">
        <v>432</v>
      </c>
      <c r="E14" s="1097" t="s">
        <v>439</v>
      </c>
      <c r="F14" s="1098"/>
      <c r="G14" s="1061">
        <v>0.35416666666666669</v>
      </c>
      <c r="H14" s="1098"/>
      <c r="I14" s="1099">
        <v>3.7</v>
      </c>
      <c r="J14" s="1089">
        <v>5.5</v>
      </c>
      <c r="K14" s="1100">
        <f t="shared" ref="K14:K15" si="9">TIME(ROUNDDOWN(I14/J14,0),MOD(I14,J14)/J14*60,0)</f>
        <v>2.7777777777777776E-2</v>
      </c>
      <c r="L14" s="1066">
        <f>TIME(,0,)</f>
        <v>0</v>
      </c>
      <c r="M14" s="1067" t="s">
        <v>659</v>
      </c>
      <c r="N14" s="1061">
        <f t="shared" ref="N14:N15" si="10">G14+K14+L14</f>
        <v>0.38194444444444448</v>
      </c>
      <c r="O14" s="1101">
        <v>3.4722222222222224E-2</v>
      </c>
      <c r="P14" s="1068">
        <f>G15</f>
        <v>0.41666666666666669</v>
      </c>
      <c r="Q14" s="1069">
        <v>6</v>
      </c>
      <c r="R14" s="1069">
        <f>Q14*Q1</f>
        <v>1380</v>
      </c>
      <c r="S14" s="1070" t="s">
        <v>53</v>
      </c>
      <c r="T14" s="1070" t="s">
        <v>53</v>
      </c>
      <c r="U14" s="1070" t="s">
        <v>53</v>
      </c>
      <c r="V14" s="1070" t="s">
        <v>53</v>
      </c>
      <c r="W14" s="1066"/>
      <c r="X14" s="1073" t="s">
        <v>646</v>
      </c>
      <c r="Y14" s="1074"/>
      <c r="Z14" s="1074"/>
      <c r="AA14" s="1074"/>
      <c r="AB14" s="1075"/>
      <c r="AC14" s="1076"/>
      <c r="AD14" s="1066"/>
      <c r="AE14" s="1102" t="s">
        <v>42</v>
      </c>
      <c r="AF14" s="1093"/>
      <c r="AG14" s="1093"/>
    </row>
    <row r="15" spans="1:33" ht="15" customHeight="1" x14ac:dyDescent="0.2">
      <c r="A15" s="733">
        <v>9</v>
      </c>
      <c r="B15" s="1027">
        <v>45087</v>
      </c>
      <c r="C15" s="774" t="str">
        <f>E14</f>
        <v>Université Laval</v>
      </c>
      <c r="D15" s="735" t="s">
        <v>432</v>
      </c>
      <c r="E15" s="781" t="s">
        <v>440</v>
      </c>
      <c r="F15" s="1185"/>
      <c r="G15" s="737">
        <f>N14+O14</f>
        <v>0.41666666666666669</v>
      </c>
      <c r="H15" s="1153"/>
      <c r="I15" s="777">
        <v>114.9</v>
      </c>
      <c r="J15" s="778">
        <v>26</v>
      </c>
      <c r="K15" s="776">
        <f t="shared" si="9"/>
        <v>0.18402777777777779</v>
      </c>
      <c r="L15" s="779">
        <v>1.3888888888888888E-2</v>
      </c>
      <c r="M15" s="1028" t="s">
        <v>661</v>
      </c>
      <c r="N15" s="737">
        <f t="shared" si="10"/>
        <v>0.61458333333333326</v>
      </c>
      <c r="O15" s="767">
        <v>45087.041666666664</v>
      </c>
      <c r="P15" s="1029">
        <f>N15+O15</f>
        <v>45087.65625</v>
      </c>
      <c r="Q15" s="743">
        <v>2</v>
      </c>
      <c r="R15" s="743">
        <f>Q15*Q1</f>
        <v>460</v>
      </c>
      <c r="S15" s="1030">
        <v>2</v>
      </c>
      <c r="T15" s="1031">
        <v>3</v>
      </c>
      <c r="U15" s="1031">
        <v>2</v>
      </c>
      <c r="V15" s="1039">
        <v>2</v>
      </c>
      <c r="W15" s="1190"/>
      <c r="X15" s="1032" t="s">
        <v>662</v>
      </c>
      <c r="Y15" s="1033"/>
      <c r="Z15" s="1033"/>
      <c r="AA15" s="1033"/>
      <c r="AB15" s="1034"/>
      <c r="AC15" s="1035"/>
      <c r="AD15" s="1190"/>
      <c r="AE15" s="1036" t="s">
        <v>42</v>
      </c>
      <c r="AF15" s="77"/>
      <c r="AG15" s="77"/>
    </row>
    <row r="16" spans="1:33" ht="15" customHeight="1" x14ac:dyDescent="0.2">
      <c r="A16" s="1923" t="s">
        <v>675</v>
      </c>
      <c r="B16" s="1598"/>
      <c r="C16" s="1598"/>
      <c r="D16" s="1598"/>
      <c r="E16" s="1599"/>
      <c r="F16" s="1185"/>
      <c r="G16" s="1047"/>
      <c r="H16" s="1153"/>
      <c r="I16" s="1104"/>
      <c r="J16" s="1105"/>
      <c r="K16" s="1106"/>
      <c r="L16" s="773"/>
      <c r="M16" s="1028"/>
      <c r="N16" s="1047"/>
      <c r="O16" s="1107"/>
      <c r="P16" s="1029"/>
      <c r="Q16" s="1030"/>
      <c r="R16" s="1030"/>
      <c r="S16" s="1030"/>
      <c r="T16" s="1031"/>
      <c r="U16" s="1031"/>
      <c r="V16" s="1039"/>
      <c r="W16" s="1108"/>
      <c r="X16" s="1032"/>
      <c r="Y16" s="1109"/>
      <c r="Z16" s="1109"/>
      <c r="AA16" s="1109"/>
      <c r="AB16" s="1110"/>
      <c r="AC16" s="1111"/>
      <c r="AD16" s="1108"/>
      <c r="AE16" s="1186"/>
      <c r="AF16" s="1187"/>
      <c r="AG16" s="1187"/>
    </row>
    <row r="17" spans="1:33" ht="15" customHeight="1" x14ac:dyDescent="0.2">
      <c r="A17" s="1055">
        <v>10</v>
      </c>
      <c r="B17" s="1056">
        <v>45087</v>
      </c>
      <c r="C17" s="1114" t="str">
        <f>E15</f>
        <v>Victoriaville</v>
      </c>
      <c r="D17" s="1191" t="s">
        <v>432</v>
      </c>
      <c r="E17" s="1192" t="s">
        <v>441</v>
      </c>
      <c r="F17" s="1060"/>
      <c r="G17" s="1061">
        <f>N15+O15</f>
        <v>45087.65625</v>
      </c>
      <c r="H17" s="1062"/>
      <c r="I17" s="1099">
        <v>112.9</v>
      </c>
      <c r="J17" s="1089">
        <v>25</v>
      </c>
      <c r="K17" s="1100">
        <f t="shared" ref="K17:K19" si="11">TIME(ROUNDDOWN(I17/J17,0),MOD(I17,J17)/J17*60,0)</f>
        <v>0.1875</v>
      </c>
      <c r="L17" s="1101">
        <f>TIME(,20,)</f>
        <v>1.3888888888888888E-2</v>
      </c>
      <c r="M17" s="1067" t="s">
        <v>663</v>
      </c>
      <c r="N17" s="1061">
        <f t="shared" ref="N17:N19" si="12">G17+K17+L17</f>
        <v>45087.857638888891</v>
      </c>
      <c r="O17" s="1091">
        <v>45087.041666666664</v>
      </c>
      <c r="P17" s="1068">
        <f t="shared" ref="P17:P19" si="13">N17+O17</f>
        <v>90174.899305555562</v>
      </c>
      <c r="Q17" s="1089">
        <v>2</v>
      </c>
      <c r="R17" s="1069">
        <f>Q17*Q1</f>
        <v>460</v>
      </c>
      <c r="S17" s="1193">
        <v>2</v>
      </c>
      <c r="T17" s="1193">
        <v>3</v>
      </c>
      <c r="U17" s="1071">
        <v>4</v>
      </c>
      <c r="V17" s="1193">
        <v>3</v>
      </c>
      <c r="W17" s="1072"/>
      <c r="X17" s="1073" t="s">
        <v>664</v>
      </c>
      <c r="Y17" s="1074"/>
      <c r="Z17" s="1074"/>
      <c r="AA17" s="1074"/>
      <c r="AB17" s="1075"/>
      <c r="AC17" s="1076"/>
      <c r="AD17" s="1072"/>
      <c r="AE17" s="1077" t="s">
        <v>42</v>
      </c>
      <c r="AF17" s="1078"/>
      <c r="AG17" s="1078"/>
    </row>
    <row r="18" spans="1:33" ht="15" customHeight="1" x14ac:dyDescent="0.2">
      <c r="A18" s="733">
        <v>11</v>
      </c>
      <c r="B18" s="1027">
        <v>45087</v>
      </c>
      <c r="C18" s="774" t="str">
        <f t="shared" ref="C18:C19" si="14">E17</f>
        <v>Valcourt</v>
      </c>
      <c r="D18" s="735" t="s">
        <v>432</v>
      </c>
      <c r="E18" s="775" t="s">
        <v>442</v>
      </c>
      <c r="F18" s="1012"/>
      <c r="G18" s="737">
        <f t="shared" ref="G18:G19" si="15">N17+O17</f>
        <v>90174.899305555562</v>
      </c>
      <c r="H18" s="1013"/>
      <c r="I18" s="738">
        <v>75.900000000000006</v>
      </c>
      <c r="J18" s="771">
        <v>24</v>
      </c>
      <c r="K18" s="740">
        <f t="shared" si="11"/>
        <v>0.13125000000000001</v>
      </c>
      <c r="L18" s="779">
        <f t="shared" ref="L18:L19" si="16">TIME(,10,)</f>
        <v>6.9444444444444441E-3</v>
      </c>
      <c r="M18" s="1028" t="s">
        <v>666</v>
      </c>
      <c r="N18" s="737">
        <f t="shared" si="12"/>
        <v>90175.037500000006</v>
      </c>
      <c r="O18" s="767">
        <v>45087.020833333336</v>
      </c>
      <c r="P18" s="1029">
        <f t="shared" si="13"/>
        <v>135262.05833333335</v>
      </c>
      <c r="Q18" s="1030">
        <v>2</v>
      </c>
      <c r="R18" s="743">
        <f>Q18*Q1</f>
        <v>460</v>
      </c>
      <c r="S18" s="1030">
        <v>2</v>
      </c>
      <c r="T18" s="1031">
        <v>2</v>
      </c>
      <c r="U18" s="1031">
        <v>3</v>
      </c>
      <c r="V18" s="1039">
        <v>3</v>
      </c>
      <c r="W18" s="1024"/>
      <c r="X18" s="1032" t="s">
        <v>664</v>
      </c>
      <c r="Y18" s="1033"/>
      <c r="Z18" s="1033"/>
      <c r="AA18" s="1033"/>
      <c r="AB18" s="1034"/>
      <c r="AC18" s="1035"/>
      <c r="AD18" s="1024"/>
      <c r="AE18" s="1036" t="s">
        <v>42</v>
      </c>
      <c r="AF18" s="78"/>
      <c r="AG18" s="78"/>
    </row>
    <row r="19" spans="1:33" ht="15" customHeight="1" x14ac:dyDescent="0.2">
      <c r="A19" s="1194">
        <v>12</v>
      </c>
      <c r="B19" s="1056">
        <v>45087</v>
      </c>
      <c r="C19" s="1114" t="str">
        <f t="shared" si="14"/>
        <v>Orford</v>
      </c>
      <c r="D19" s="1058" t="s">
        <v>432</v>
      </c>
      <c r="E19" s="1123" t="s">
        <v>443</v>
      </c>
      <c r="F19" s="1060"/>
      <c r="G19" s="1061">
        <f t="shared" si="15"/>
        <v>135262.05833333335</v>
      </c>
      <c r="H19" s="1062"/>
      <c r="I19" s="1099">
        <v>67</v>
      </c>
      <c r="J19" s="1089">
        <v>27</v>
      </c>
      <c r="K19" s="1065">
        <f t="shared" si="11"/>
        <v>0.10277777777777777</v>
      </c>
      <c r="L19" s="1066">
        <f t="shared" si="16"/>
        <v>6.9444444444444441E-3</v>
      </c>
      <c r="M19" s="1067" t="s">
        <v>667</v>
      </c>
      <c r="N19" s="1090">
        <f t="shared" si="12"/>
        <v>135262.16805555555</v>
      </c>
      <c r="O19" s="1091">
        <v>0.11944444444444445</v>
      </c>
      <c r="P19" s="1068">
        <f t="shared" si="13"/>
        <v>135262.28750000001</v>
      </c>
      <c r="Q19" s="1069">
        <v>1</v>
      </c>
      <c r="R19" s="1069">
        <f>Q19*Q1</f>
        <v>230</v>
      </c>
      <c r="S19" s="1070">
        <v>3</v>
      </c>
      <c r="T19" s="1127">
        <v>1</v>
      </c>
      <c r="U19" s="1071">
        <v>2</v>
      </c>
      <c r="V19" s="1070">
        <v>2</v>
      </c>
      <c r="W19" s="1072"/>
      <c r="X19" s="1073" t="s">
        <v>664</v>
      </c>
      <c r="Y19" s="1074"/>
      <c r="Z19" s="1075"/>
      <c r="AA19" s="1075"/>
      <c r="AB19" s="1075"/>
      <c r="AC19" s="1076"/>
      <c r="AD19" s="1072"/>
      <c r="AE19" s="1195" t="s">
        <v>42</v>
      </c>
      <c r="AF19" s="1196"/>
      <c r="AG19" s="1196"/>
    </row>
    <row r="20" spans="1:33" ht="15" customHeight="1" x14ac:dyDescent="0.2">
      <c r="A20" s="1923" t="s">
        <v>676</v>
      </c>
      <c r="B20" s="1598"/>
      <c r="C20" s="1598"/>
      <c r="D20" s="1598"/>
      <c r="E20" s="1599"/>
      <c r="F20" s="1103"/>
      <c r="G20" s="1047"/>
      <c r="H20" s="1103"/>
      <c r="I20" s="1104"/>
      <c r="J20" s="1105"/>
      <c r="K20" s="1106"/>
      <c r="L20" s="773"/>
      <c r="M20" s="1028"/>
      <c r="N20" s="1047"/>
      <c r="O20" s="1107"/>
      <c r="P20" s="1029"/>
      <c r="Q20" s="1030"/>
      <c r="R20" s="1030"/>
      <c r="S20" s="1030"/>
      <c r="T20" s="1031"/>
      <c r="U20" s="1031"/>
      <c r="V20" s="1039"/>
      <c r="W20" s="1108"/>
      <c r="X20" s="1032"/>
      <c r="Y20" s="1109"/>
      <c r="Z20" s="1109"/>
      <c r="AA20" s="1109"/>
      <c r="AB20" s="1110"/>
      <c r="AC20" s="1111"/>
      <c r="AD20" s="1108"/>
      <c r="AE20" s="1112"/>
      <c r="AF20" s="1113"/>
      <c r="AG20" s="1113"/>
    </row>
    <row r="21" spans="1:33" ht="15" customHeight="1" x14ac:dyDescent="0.2">
      <c r="A21" s="733">
        <f>A19+1</f>
        <v>13</v>
      </c>
      <c r="B21" s="1027">
        <v>45088</v>
      </c>
      <c r="C21" s="774" t="str">
        <f>E19</f>
        <v>Bromont</v>
      </c>
      <c r="D21" s="755" t="s">
        <v>432</v>
      </c>
      <c r="E21" s="775" t="s">
        <v>260</v>
      </c>
      <c r="F21" s="1012"/>
      <c r="G21" s="737">
        <v>0.29166666666666669</v>
      </c>
      <c r="H21" s="1013"/>
      <c r="I21" s="738">
        <v>94.5</v>
      </c>
      <c r="J21" s="739">
        <v>24</v>
      </c>
      <c r="K21" s="767">
        <f t="shared" ref="K21:K22" si="17">TIME(ROUNDDOWN(I21/J21,0),MOD(I21,J21)/J21*60,0)</f>
        <v>0.16388888888888889</v>
      </c>
      <c r="L21" s="779">
        <v>6.9444444444444441E-3</v>
      </c>
      <c r="M21" s="1028" t="s">
        <v>669</v>
      </c>
      <c r="N21" s="737">
        <f t="shared" ref="N21:N22" si="18">G21+K21+L21</f>
        <v>0.46250000000000002</v>
      </c>
      <c r="O21" s="767">
        <v>6.25E-2</v>
      </c>
      <c r="P21" s="1029">
        <f t="shared" ref="P21:P22" si="19">N21+O21</f>
        <v>0.52500000000000002</v>
      </c>
      <c r="Q21" s="743">
        <v>2</v>
      </c>
      <c r="R21" s="743">
        <f>Q21*Q1</f>
        <v>460</v>
      </c>
      <c r="S21" s="1030">
        <v>2</v>
      </c>
      <c r="T21" s="1124">
        <v>2</v>
      </c>
      <c r="U21" s="1031">
        <v>3</v>
      </c>
      <c r="V21" s="1030">
        <v>3</v>
      </c>
      <c r="W21" s="1024"/>
      <c r="X21" s="1032" t="s">
        <v>670</v>
      </c>
      <c r="Y21" s="1033"/>
      <c r="Z21" s="1034"/>
      <c r="AA21" s="1034"/>
      <c r="AB21" s="1034"/>
      <c r="AC21" s="1035"/>
      <c r="AD21" s="1024"/>
      <c r="AE21" s="1036" t="s">
        <v>42</v>
      </c>
      <c r="AF21" s="77"/>
      <c r="AG21" s="77"/>
    </row>
    <row r="22" spans="1:33" ht="15" customHeight="1" x14ac:dyDescent="0.2">
      <c r="A22" s="733">
        <f>A21+1</f>
        <v>14</v>
      </c>
      <c r="B22" s="1027">
        <v>45088</v>
      </c>
      <c r="C22" s="774" t="str">
        <f t="shared" ref="C22:C23" si="20">E21</f>
        <v>McMasterville</v>
      </c>
      <c r="D22" s="755" t="s">
        <v>432</v>
      </c>
      <c r="E22" s="775" t="s">
        <v>445</v>
      </c>
      <c r="F22" s="1012"/>
      <c r="G22" s="1128">
        <f>N21+O21</f>
        <v>0.52500000000000002</v>
      </c>
      <c r="H22" s="726"/>
      <c r="I22" s="1129">
        <v>36.700000000000003</v>
      </c>
      <c r="J22" s="778">
        <v>20</v>
      </c>
      <c r="K22" s="776">
        <f t="shared" si="17"/>
        <v>7.6388888888888895E-2</v>
      </c>
      <c r="L22" s="1130">
        <f>TIME(,0,)</f>
        <v>0</v>
      </c>
      <c r="M22" s="1131" t="s">
        <v>671</v>
      </c>
      <c r="N22" s="1132">
        <f t="shared" si="18"/>
        <v>0.60138888888888897</v>
      </c>
      <c r="O22" s="776">
        <v>0</v>
      </c>
      <c r="P22" s="1133">
        <f t="shared" si="19"/>
        <v>0.60138888888888897</v>
      </c>
      <c r="Q22" s="949">
        <v>5</v>
      </c>
      <c r="R22" s="949">
        <f>Q22*Q1</f>
        <v>1150</v>
      </c>
      <c r="S22" s="1134">
        <v>1</v>
      </c>
      <c r="T22" s="1135">
        <v>1</v>
      </c>
      <c r="U22" s="1135">
        <v>1</v>
      </c>
      <c r="V22" s="1134">
        <v>1</v>
      </c>
      <c r="W22" s="1024"/>
      <c r="X22" s="1136" t="s">
        <v>670</v>
      </c>
      <c r="Y22" s="1137"/>
      <c r="Z22" s="1138"/>
      <c r="AA22" s="1138"/>
      <c r="AB22" s="1138"/>
      <c r="AC22" s="1139"/>
      <c r="AD22" s="1024"/>
      <c r="AE22" s="1140" t="s">
        <v>42</v>
      </c>
      <c r="AF22" s="77"/>
      <c r="AG22" s="77"/>
    </row>
    <row r="23" spans="1:33" ht="15" customHeight="1" x14ac:dyDescent="0.2">
      <c r="A23" s="733"/>
      <c r="B23" s="1027">
        <v>45088</v>
      </c>
      <c r="C23" s="1924" t="str">
        <f t="shared" si="20"/>
        <v>Varennes</v>
      </c>
      <c r="D23" s="1598"/>
      <c r="E23" s="1599"/>
      <c r="F23" s="1012"/>
      <c r="G23" s="1141"/>
      <c r="H23" s="1142"/>
      <c r="I23" s="1143"/>
      <c r="J23" s="1144"/>
      <c r="K23" s="1145"/>
      <c r="L23" s="1146"/>
      <c r="M23" s="1147"/>
      <c r="N23" s="1148"/>
      <c r="O23" s="1149"/>
      <c r="P23" s="1150"/>
      <c r="Q23" s="1151"/>
      <c r="R23" s="1151"/>
      <c r="S23" s="1152"/>
      <c r="T23" s="1152"/>
      <c r="U23" s="1150"/>
      <c r="V23" s="1152"/>
      <c r="W23" s="1150"/>
      <c r="X23" s="1136"/>
      <c r="Y23" s="1152"/>
      <c r="Z23" s="1152"/>
      <c r="AA23" s="1152"/>
      <c r="AB23" s="1152"/>
      <c r="AC23" s="1152"/>
      <c r="AD23" s="1150"/>
      <c r="AE23" s="1151"/>
      <c r="AF23" s="447"/>
      <c r="AG23" s="447"/>
    </row>
    <row r="24" spans="1:33" ht="15" customHeight="1" x14ac:dyDescent="0.2">
      <c r="F24" s="1012"/>
      <c r="G24" s="788" t="s">
        <v>25</v>
      </c>
      <c r="H24" s="1153"/>
      <c r="I24" s="789">
        <f>SUM(I3:I23)</f>
        <v>1017.6</v>
      </c>
      <c r="J24" s="790">
        <f t="shared" ref="J24:K24" si="21">AVERAGE(J3:J23)</f>
        <v>23.035714285714285</v>
      </c>
      <c r="K24" s="791">
        <f t="shared" si="21"/>
        <v>0.12435515873015875</v>
      </c>
      <c r="L24" s="447"/>
      <c r="M24" s="1154"/>
      <c r="N24" s="792"/>
      <c r="O24" s="793">
        <f>SUM(O3:O23)</f>
        <v>270518.96458333329</v>
      </c>
      <c r="P24" s="1155"/>
      <c r="Q24" s="794"/>
      <c r="R24" s="794"/>
      <c r="S24" s="1155"/>
      <c r="T24" s="1155"/>
      <c r="U24" s="1155"/>
      <c r="V24" s="794"/>
      <c r="W24" s="794"/>
      <c r="X24" s="794"/>
      <c r="Y24" s="194"/>
      <c r="Z24" s="1156"/>
      <c r="AA24" s="1156"/>
      <c r="AB24" s="1156"/>
      <c r="AC24" s="1156"/>
      <c r="AE24" s="290"/>
      <c r="AF24" s="290"/>
      <c r="AG24" s="290"/>
    </row>
    <row r="25" spans="1:33" ht="15.75" customHeight="1" x14ac:dyDescent="0.2">
      <c r="A25" s="796"/>
      <c r="B25" s="796"/>
      <c r="C25" s="796"/>
      <c r="D25" s="796"/>
      <c r="E25" s="796"/>
      <c r="F25" s="1012"/>
      <c r="G25" s="797"/>
      <c r="H25" s="384"/>
      <c r="I25" s="798"/>
      <c r="J25" s="799"/>
      <c r="K25" s="792">
        <f>SUM(K3:K15,K18:K23)</f>
        <v>1.5534722222222224</v>
      </c>
      <c r="L25" s="436"/>
      <c r="N25" s="797"/>
      <c r="O25" s="792"/>
      <c r="P25" s="436"/>
      <c r="Q25" s="436"/>
      <c r="R25" s="436"/>
      <c r="S25" s="375"/>
      <c r="T25" s="384"/>
      <c r="U25" s="384"/>
      <c r="V25" s="436"/>
      <c r="W25" s="436"/>
      <c r="X25" s="1157"/>
      <c r="Y25" s="1925" t="s">
        <v>59</v>
      </c>
      <c r="Z25" s="1558"/>
      <c r="AA25" s="1156"/>
      <c r="AB25" s="1156"/>
      <c r="AC25" s="1156"/>
      <c r="AE25" s="290"/>
      <c r="AF25" s="290"/>
      <c r="AG25" s="290"/>
    </row>
    <row r="26" spans="1:33" ht="15" hidden="1" customHeight="1" x14ac:dyDescent="0.2">
      <c r="A26" s="796"/>
      <c r="B26" s="796"/>
      <c r="C26" s="796"/>
      <c r="D26" s="800"/>
      <c r="E26" s="801"/>
      <c r="F26" s="1158"/>
      <c r="G26" s="801"/>
      <c r="H26" s="384"/>
      <c r="I26" s="801"/>
      <c r="J26" s="799"/>
      <c r="K26" s="447"/>
      <c r="L26" s="436"/>
      <c r="M26" s="375"/>
      <c r="N26" s="802"/>
      <c r="O26" s="797"/>
      <c r="P26" s="436"/>
      <c r="Q26" s="436"/>
      <c r="R26" s="436"/>
      <c r="S26" s="1159" t="s">
        <v>26</v>
      </c>
      <c r="T26" s="1160" t="s">
        <v>61</v>
      </c>
      <c r="U26" s="384"/>
      <c r="V26" s="436"/>
      <c r="W26" s="436"/>
      <c r="X26" s="1161"/>
      <c r="Y26" s="194"/>
      <c r="Z26" s="1156"/>
      <c r="AA26" s="1156"/>
      <c r="AB26" s="1156"/>
      <c r="AC26" s="1156"/>
      <c r="AE26" s="290"/>
      <c r="AF26" s="290"/>
      <c r="AG26" s="290"/>
    </row>
    <row r="27" spans="1:33" ht="15.75" hidden="1" customHeight="1" x14ac:dyDescent="0.2">
      <c r="A27" s="803"/>
      <c r="B27" s="796"/>
      <c r="C27" s="796"/>
      <c r="E27" s="796"/>
      <c r="F27" s="1158"/>
      <c r="G27" s="797"/>
      <c r="H27" s="1197"/>
      <c r="I27" s="798"/>
      <c r="J27" s="804"/>
      <c r="K27" s="447"/>
      <c r="L27" s="436"/>
      <c r="N27" s="797"/>
      <c r="O27" s="384"/>
      <c r="Q27" s="436"/>
      <c r="R27" s="436"/>
      <c r="S27" s="1198"/>
      <c r="T27" s="806"/>
      <c r="U27" s="384"/>
      <c r="V27" s="436"/>
      <c r="W27" s="436"/>
      <c r="X27" s="1199"/>
      <c r="Y27" s="436"/>
      <c r="Z27" s="383"/>
      <c r="AA27" s="806"/>
      <c r="AB27" s="1156"/>
      <c r="AC27" s="1156"/>
      <c r="AE27" s="290"/>
      <c r="AF27" s="290"/>
      <c r="AG27" s="290"/>
    </row>
    <row r="28" spans="1:33" ht="15.75" hidden="1" customHeight="1" x14ac:dyDescent="0.2">
      <c r="A28" s="803"/>
      <c r="B28" s="805"/>
      <c r="C28" s="805"/>
      <c r="D28" s="194"/>
      <c r="E28" s="796"/>
      <c r="F28" s="1158"/>
      <c r="G28" s="806"/>
      <c r="H28" s="1197"/>
      <c r="I28" s="807"/>
      <c r="J28" s="808"/>
      <c r="K28" s="375"/>
      <c r="L28" s="375"/>
      <c r="M28" s="194"/>
      <c r="N28" s="809"/>
      <c r="O28" s="375"/>
      <c r="P28" s="375"/>
      <c r="Q28" s="436"/>
      <c r="R28" s="436"/>
      <c r="S28" s="1198"/>
      <c r="T28" s="806"/>
      <c r="U28" s="384"/>
      <c r="V28" s="375"/>
      <c r="W28" s="375"/>
      <c r="X28" s="1199"/>
      <c r="Y28" s="436"/>
      <c r="Z28" s="383"/>
      <c r="AA28" s="806"/>
      <c r="AB28" s="1156"/>
      <c r="AC28" s="1156"/>
      <c r="AE28" s="290"/>
      <c r="AF28" s="290"/>
      <c r="AG28" s="290"/>
    </row>
    <row r="29" spans="1:33" ht="15" hidden="1" customHeight="1" x14ac:dyDescent="0.2">
      <c r="A29" s="803"/>
      <c r="B29" s="805"/>
      <c r="C29" s="805"/>
      <c r="D29" s="194"/>
      <c r="E29" s="796"/>
      <c r="F29" s="1200"/>
      <c r="G29" s="809"/>
      <c r="H29" s="375"/>
      <c r="I29" s="807"/>
      <c r="J29" s="810"/>
      <c r="K29" s="444"/>
      <c r="L29" s="444"/>
      <c r="M29" s="1156"/>
      <c r="N29" s="809"/>
      <c r="O29" s="809"/>
      <c r="P29" s="375"/>
      <c r="Q29" s="436"/>
      <c r="R29" s="436"/>
      <c r="S29" s="1198" t="s">
        <v>70</v>
      </c>
      <c r="T29" s="806" t="s">
        <v>71</v>
      </c>
      <c r="U29" s="384"/>
      <c r="V29" s="375"/>
      <c r="W29" s="375"/>
      <c r="X29" s="1199"/>
      <c r="Y29" s="436" t="s">
        <v>72</v>
      </c>
      <c r="Z29" s="383">
        <v>3</v>
      </c>
      <c r="AA29" s="806" t="s">
        <v>73</v>
      </c>
      <c r="AB29" s="1156"/>
      <c r="AC29" s="1156"/>
      <c r="AE29" s="290"/>
      <c r="AF29" s="290"/>
      <c r="AG29" s="290"/>
    </row>
    <row r="30" spans="1:33" ht="15.75" hidden="1" customHeight="1" x14ac:dyDescent="0.2">
      <c r="A30" s="803"/>
      <c r="B30" s="811"/>
      <c r="C30" s="93"/>
      <c r="D30" s="194"/>
      <c r="E30" s="796"/>
      <c r="F30" s="1200"/>
      <c r="G30" s="809"/>
      <c r="H30" s="375"/>
      <c r="I30" s="812"/>
      <c r="J30" s="810"/>
      <c r="K30" s="444"/>
      <c r="L30" s="444"/>
      <c r="M30" s="1156"/>
      <c r="N30" s="809"/>
      <c r="O30" s="809"/>
      <c r="P30" s="375"/>
      <c r="Q30" s="436"/>
      <c r="R30" s="436"/>
      <c r="S30" s="1198" t="s">
        <v>75</v>
      </c>
      <c r="T30" s="384" t="s">
        <v>677</v>
      </c>
      <c r="U30" s="384"/>
      <c r="V30" s="375"/>
      <c r="W30" s="375"/>
      <c r="X30" s="1199"/>
      <c r="Y30" s="436" t="s">
        <v>76</v>
      </c>
      <c r="Z30" s="383">
        <v>1</v>
      </c>
      <c r="AA30" s="806" t="s">
        <v>77</v>
      </c>
      <c r="AB30" s="1156"/>
      <c r="AC30" s="1156"/>
      <c r="AE30" s="290"/>
      <c r="AF30" s="290"/>
      <c r="AG30" s="290"/>
    </row>
    <row r="31" spans="1:33" ht="15.75" hidden="1" customHeight="1" x14ac:dyDescent="0.2">
      <c r="A31" s="803"/>
      <c r="B31" s="805"/>
      <c r="C31" s="93" t="s">
        <v>446</v>
      </c>
      <c r="D31" s="384"/>
      <c r="F31" s="1201"/>
      <c r="G31" s="792"/>
      <c r="H31" s="1202"/>
      <c r="I31" s="813"/>
      <c r="J31" s="814"/>
      <c r="K31" s="815"/>
      <c r="L31" s="816"/>
      <c r="M31" s="1203"/>
      <c r="N31" s="792"/>
      <c r="O31" s="792"/>
      <c r="P31" s="1202"/>
      <c r="Q31" s="817"/>
      <c r="R31" s="817"/>
      <c r="T31" s="384"/>
      <c r="U31" s="375"/>
      <c r="X31" s="1199"/>
      <c r="Y31" s="375"/>
      <c r="Z31" s="375"/>
      <c r="AB31" s="1156"/>
      <c r="AC31" s="1156"/>
      <c r="AE31" s="290"/>
      <c r="AF31" s="290"/>
      <c r="AG31" s="290"/>
    </row>
    <row r="32" spans="1:33" ht="15" hidden="1" customHeight="1" x14ac:dyDescent="0.2">
      <c r="A32" s="803"/>
      <c r="B32" s="805"/>
      <c r="C32" s="805"/>
      <c r="D32" s="384"/>
      <c r="F32" s="1201"/>
      <c r="G32" s="792"/>
      <c r="H32" s="1202"/>
      <c r="I32" s="813"/>
      <c r="J32" s="814"/>
      <c r="K32" s="815"/>
      <c r="L32" s="816"/>
      <c r="M32" s="1203"/>
      <c r="N32" s="792"/>
      <c r="O32" s="818"/>
      <c r="P32" s="1202"/>
      <c r="Q32" s="817"/>
      <c r="R32" s="817"/>
      <c r="S32" s="383" t="s">
        <v>79</v>
      </c>
      <c r="T32" s="384"/>
      <c r="U32" s="375"/>
      <c r="X32" s="927"/>
      <c r="Y32" s="194"/>
      <c r="Z32" s="1156"/>
      <c r="AA32" s="1156"/>
      <c r="AB32" s="1156"/>
      <c r="AC32" s="1156"/>
      <c r="AE32" s="290"/>
      <c r="AF32" s="290"/>
      <c r="AG32" s="290"/>
    </row>
    <row r="33" spans="1:33" ht="15.75" hidden="1" customHeight="1" x14ac:dyDescent="0.2">
      <c r="A33" s="803"/>
      <c r="B33" s="796"/>
      <c r="C33" s="796"/>
      <c r="D33" s="194"/>
      <c r="E33" s="796"/>
      <c r="F33" s="1204"/>
      <c r="G33" s="819"/>
      <c r="H33" s="194"/>
      <c r="I33" s="820"/>
      <c r="J33" s="821"/>
      <c r="K33" s="194"/>
      <c r="L33" s="194"/>
      <c r="M33" s="194"/>
      <c r="N33" s="822"/>
      <c r="O33" s="822"/>
      <c r="P33" s="194"/>
      <c r="Q33" s="194"/>
      <c r="R33" s="194"/>
      <c r="X33" s="1157"/>
      <c r="Y33" s="194"/>
      <c r="Z33" s="1156"/>
      <c r="AA33" s="1156"/>
      <c r="AB33" s="1156"/>
      <c r="AC33" s="1156"/>
      <c r="AE33" s="290"/>
      <c r="AF33" s="290"/>
      <c r="AG33" s="290"/>
    </row>
    <row r="34" spans="1:33" ht="15.75" hidden="1" customHeight="1" x14ac:dyDescent="0.2">
      <c r="A34" s="803"/>
      <c r="B34" s="796"/>
      <c r="C34" s="796"/>
      <c r="D34" s="194"/>
      <c r="E34" s="796"/>
      <c r="F34" s="1204"/>
      <c r="G34" s="822"/>
      <c r="H34" s="194"/>
      <c r="I34" s="812"/>
      <c r="J34" s="821"/>
      <c r="K34" s="194"/>
      <c r="L34" s="194"/>
      <c r="M34" s="194"/>
      <c r="N34" s="822"/>
      <c r="O34" s="822"/>
      <c r="P34" s="194"/>
      <c r="Q34" s="194"/>
      <c r="R34" s="194"/>
      <c r="X34" s="1157"/>
      <c r="Y34" s="194"/>
      <c r="Z34" s="1156"/>
      <c r="AA34" s="1156"/>
      <c r="AB34" s="1156"/>
      <c r="AC34" s="1156"/>
      <c r="AE34" s="290"/>
      <c r="AF34" s="290"/>
      <c r="AG34" s="290"/>
    </row>
    <row r="35" spans="1:33" ht="15.75" hidden="1" customHeight="1" x14ac:dyDescent="0.2">
      <c r="A35" s="803"/>
      <c r="B35" s="796"/>
      <c r="C35" s="796"/>
      <c r="D35" s="194"/>
      <c r="E35" s="796"/>
      <c r="F35" s="1204"/>
      <c r="G35" s="822"/>
      <c r="H35" s="194"/>
      <c r="I35" s="812"/>
      <c r="J35" s="821"/>
      <c r="K35" s="194"/>
      <c r="L35" s="194"/>
      <c r="M35" s="194"/>
      <c r="N35" s="822"/>
      <c r="O35" s="822"/>
      <c r="P35" s="194"/>
      <c r="Q35" s="194"/>
      <c r="R35" s="194"/>
      <c r="X35" s="1157"/>
      <c r="Y35" s="194"/>
      <c r="Z35" s="1156"/>
      <c r="AA35" s="1156"/>
      <c r="AB35" s="1156"/>
      <c r="AC35" s="1156"/>
      <c r="AE35" s="290"/>
      <c r="AF35" s="290"/>
      <c r="AG35" s="290"/>
    </row>
    <row r="36" spans="1:33" ht="15.75" hidden="1" customHeight="1" x14ac:dyDescent="0.2"/>
    <row r="37" spans="1:33" ht="15.75" hidden="1" customHeight="1" x14ac:dyDescent="0.2"/>
    <row r="38" spans="1:33" ht="15.75" hidden="1" customHeight="1" x14ac:dyDescent="0.2"/>
    <row r="39" spans="1:33" ht="15.75" hidden="1" customHeight="1" x14ac:dyDescent="0.2"/>
    <row r="40" spans="1:33" ht="15.75" hidden="1" customHeight="1" x14ac:dyDescent="0.2"/>
    <row r="41" spans="1:33" ht="15.75" hidden="1" customHeight="1" x14ac:dyDescent="0.2"/>
    <row r="42" spans="1:33" ht="15.75" hidden="1" customHeight="1" x14ac:dyDescent="0.2"/>
    <row r="43" spans="1:33" ht="15.75" hidden="1" customHeight="1" x14ac:dyDescent="0.2"/>
    <row r="44" spans="1:33" ht="15.75" hidden="1" customHeight="1" x14ac:dyDescent="0.2"/>
    <row r="45" spans="1:33" ht="15.75" hidden="1" customHeight="1" x14ac:dyDescent="0.2"/>
    <row r="46" spans="1:33" ht="15.75" hidden="1" customHeight="1" x14ac:dyDescent="0.2"/>
    <row r="47" spans="1:33" ht="15.75" hidden="1" customHeight="1" x14ac:dyDescent="0.2"/>
    <row r="48" spans="1:33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A20:E20"/>
    <mergeCell ref="C23:E23"/>
    <mergeCell ref="Y25:Z25"/>
    <mergeCell ref="A1:E1"/>
    <mergeCell ref="C2:E2"/>
    <mergeCell ref="A5:E5"/>
    <mergeCell ref="A7:E7"/>
    <mergeCell ref="A10:E10"/>
    <mergeCell ref="A13:E13"/>
    <mergeCell ref="A16:E16"/>
  </mergeCells>
  <hyperlinks>
    <hyperlink ref="AE3" r:id="rId1" xr:uid="{00000000-0004-0000-1900-000000000000}"/>
    <hyperlink ref="AE4" r:id="rId2" xr:uid="{00000000-0004-0000-1900-000001000000}"/>
    <hyperlink ref="AE6" r:id="rId3" xr:uid="{00000000-0004-0000-1900-000002000000}"/>
    <hyperlink ref="AE8" r:id="rId4" xr:uid="{00000000-0004-0000-1900-000003000000}"/>
    <hyperlink ref="AG8" r:id="rId5" xr:uid="{00000000-0004-0000-1900-000004000000}"/>
    <hyperlink ref="AE9" r:id="rId6" xr:uid="{00000000-0004-0000-1900-000005000000}"/>
    <hyperlink ref="AE11" r:id="rId7" xr:uid="{00000000-0004-0000-1900-000006000000}"/>
    <hyperlink ref="AE12" r:id="rId8" xr:uid="{00000000-0004-0000-1900-000007000000}"/>
    <hyperlink ref="AE14" r:id="rId9" xr:uid="{00000000-0004-0000-1900-000008000000}"/>
    <hyperlink ref="AE15" r:id="rId10" xr:uid="{00000000-0004-0000-1900-000009000000}"/>
    <hyperlink ref="AE17" r:id="rId11" xr:uid="{00000000-0004-0000-1900-00000A000000}"/>
    <hyperlink ref="AE18" r:id="rId12" xr:uid="{00000000-0004-0000-1900-00000B000000}"/>
    <hyperlink ref="AE19" r:id="rId13" xr:uid="{00000000-0004-0000-1900-00000C000000}"/>
    <hyperlink ref="AE21" r:id="rId14" xr:uid="{00000000-0004-0000-1900-00000D000000}"/>
    <hyperlink ref="AE22" r:id="rId15" xr:uid="{00000000-0004-0000-1900-00000E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9900"/>
    <pageSetUpPr fitToPage="1"/>
  </sheetPr>
  <dimension ref="A1:AE1000"/>
  <sheetViews>
    <sheetView workbookViewId="0"/>
  </sheetViews>
  <sheetFormatPr baseColWidth="10" defaultColWidth="14.5" defaultRowHeight="15" customHeight="1" x14ac:dyDescent="0.2"/>
  <cols>
    <col min="1" max="1" width="3.83203125" customWidth="1"/>
    <col min="2" max="2" width="6.33203125" customWidth="1"/>
    <col min="3" max="3" width="7" customWidth="1"/>
    <col min="4" max="4" width="21.83203125" customWidth="1"/>
    <col min="5" max="6" width="36.6640625" customWidth="1"/>
    <col min="7" max="7" width="11.6640625" customWidth="1"/>
    <col min="8" max="8" width="11.5" customWidth="1"/>
    <col min="9" max="9" width="11.83203125" customWidth="1"/>
    <col min="10" max="10" width="11.33203125" customWidth="1"/>
    <col min="11" max="11" width="11.83203125" customWidth="1"/>
    <col min="12" max="12" width="13" customWidth="1"/>
    <col min="13" max="13" width="16.33203125" customWidth="1"/>
    <col min="14" max="14" width="16" customWidth="1"/>
    <col min="15" max="31" width="10.6640625" customWidth="1"/>
  </cols>
  <sheetData>
    <row r="1" spans="1:31" ht="13.5" customHeight="1" x14ac:dyDescent="0.2">
      <c r="A1" s="384"/>
      <c r="B1" s="384"/>
      <c r="C1" s="384"/>
      <c r="D1" s="384"/>
      <c r="E1" s="384"/>
      <c r="F1" s="384"/>
      <c r="G1" s="1928" t="s">
        <v>678</v>
      </c>
      <c r="H1" s="1929"/>
      <c r="I1" s="1928" t="s">
        <v>679</v>
      </c>
      <c r="J1" s="1929"/>
      <c r="K1" s="1928" t="s">
        <v>680</v>
      </c>
      <c r="L1" s="1929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1205"/>
      <c r="AD1" s="1205"/>
      <c r="AE1" s="1205"/>
    </row>
    <row r="2" spans="1:31" x14ac:dyDescent="0.2">
      <c r="A2" s="1206"/>
      <c r="B2" s="1207" t="s">
        <v>14</v>
      </c>
      <c r="C2" s="1207" t="s">
        <v>681</v>
      </c>
      <c r="D2" s="1207" t="s">
        <v>455</v>
      </c>
      <c r="E2" s="1207" t="s">
        <v>456</v>
      </c>
      <c r="F2" s="1207" t="s">
        <v>295</v>
      </c>
      <c r="G2" s="1207" t="s">
        <v>22</v>
      </c>
      <c r="H2" s="1207" t="s">
        <v>16</v>
      </c>
      <c r="I2" s="1207" t="s">
        <v>682</v>
      </c>
      <c r="J2" s="1207" t="s">
        <v>221</v>
      </c>
      <c r="K2" s="1207" t="s">
        <v>174</v>
      </c>
      <c r="L2" s="1207" t="s">
        <v>683</v>
      </c>
      <c r="M2" s="1207" t="s">
        <v>239</v>
      </c>
      <c r="N2" s="1207" t="s">
        <v>684</v>
      </c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</row>
    <row r="3" spans="1:31" ht="32" x14ac:dyDescent="0.2">
      <c r="A3" s="1208">
        <v>1</v>
      </c>
      <c r="B3" s="1209">
        <v>44000</v>
      </c>
      <c r="C3" s="1208" t="s">
        <v>685</v>
      </c>
      <c r="D3" s="1208" t="s">
        <v>275</v>
      </c>
      <c r="E3" s="1208" t="s">
        <v>686</v>
      </c>
      <c r="F3" s="1208" t="s">
        <v>687</v>
      </c>
      <c r="G3" s="1210">
        <v>0.625</v>
      </c>
      <c r="H3" s="1210">
        <v>0.65625</v>
      </c>
      <c r="I3" s="1210">
        <v>0.64374999999999993</v>
      </c>
      <c r="J3" s="1210">
        <v>0.64097222222222217</v>
      </c>
      <c r="K3" s="1208" t="s">
        <v>688</v>
      </c>
      <c r="L3" s="1211">
        <v>5.6944444444444443E-2</v>
      </c>
      <c r="M3" s="1208"/>
      <c r="N3" s="1208" t="s">
        <v>689</v>
      </c>
      <c r="O3" s="882"/>
    </row>
    <row r="4" spans="1:31" ht="48" x14ac:dyDescent="0.2">
      <c r="A4" s="1208">
        <v>2</v>
      </c>
      <c r="B4" s="1209">
        <v>44000</v>
      </c>
      <c r="C4" s="1208" t="s">
        <v>690</v>
      </c>
      <c r="D4" s="1208" t="s">
        <v>691</v>
      </c>
      <c r="E4" s="1208" t="s">
        <v>692</v>
      </c>
      <c r="F4" s="1208" t="s">
        <v>693</v>
      </c>
      <c r="G4" s="1210">
        <v>0.83333333333333337</v>
      </c>
      <c r="H4" s="1210">
        <v>0.90625</v>
      </c>
      <c r="I4" s="1210">
        <v>0.89444444444444438</v>
      </c>
      <c r="J4" s="1210">
        <v>0.84236111111111101</v>
      </c>
      <c r="K4" s="1208" t="s">
        <v>694</v>
      </c>
      <c r="L4" s="1211">
        <v>5.2777777777777778E-2</v>
      </c>
      <c r="M4" s="1208"/>
      <c r="N4" s="1208" t="s">
        <v>695</v>
      </c>
      <c r="O4" s="194"/>
    </row>
    <row r="5" spans="1:31" ht="48" x14ac:dyDescent="0.2">
      <c r="A5" s="1208">
        <v>4</v>
      </c>
      <c r="B5" s="1209">
        <v>44001</v>
      </c>
      <c r="C5" s="1208" t="s">
        <v>685</v>
      </c>
      <c r="D5" s="1208" t="s">
        <v>543</v>
      </c>
      <c r="E5" s="1208" t="s">
        <v>696</v>
      </c>
      <c r="F5" s="1208" t="s">
        <v>697</v>
      </c>
      <c r="G5" s="1212">
        <v>0.39583333333333331</v>
      </c>
      <c r="H5" s="1210">
        <v>0.42708333333333331</v>
      </c>
      <c r="I5" s="1213">
        <v>0.41736111111111113</v>
      </c>
      <c r="J5" s="1214" t="s">
        <v>53</v>
      </c>
      <c r="K5" s="1208" t="s">
        <v>698</v>
      </c>
      <c r="L5" s="1211">
        <v>3.888888888888889E-2</v>
      </c>
      <c r="M5" s="1208"/>
      <c r="N5" s="1208" t="s">
        <v>699</v>
      </c>
    </row>
    <row r="6" spans="1:31" ht="48" x14ac:dyDescent="0.2">
      <c r="A6" s="1208">
        <v>5</v>
      </c>
      <c r="B6" s="1209">
        <v>44001</v>
      </c>
      <c r="C6" s="1208" t="s">
        <v>685</v>
      </c>
      <c r="D6" s="1208" t="s">
        <v>700</v>
      </c>
      <c r="E6" s="1208" t="s">
        <v>701</v>
      </c>
      <c r="F6" s="1208" t="s">
        <v>702</v>
      </c>
      <c r="G6" s="1212">
        <v>0.62152777777777779</v>
      </c>
      <c r="H6" s="1210">
        <v>0.64583333333333337</v>
      </c>
      <c r="I6" s="1213">
        <v>0.63402777777777775</v>
      </c>
      <c r="J6" s="1214" t="s">
        <v>53</v>
      </c>
      <c r="K6" s="1208" t="s">
        <v>703</v>
      </c>
      <c r="L6" s="1211">
        <v>2.4305555555555556E-2</v>
      </c>
      <c r="M6" s="1208"/>
      <c r="N6" s="1208" t="s">
        <v>704</v>
      </c>
      <c r="O6" s="194"/>
    </row>
    <row r="7" spans="1:31" ht="48" x14ac:dyDescent="0.2">
      <c r="A7" s="1208">
        <v>6</v>
      </c>
      <c r="B7" s="1209">
        <v>44001</v>
      </c>
      <c r="C7" s="1208" t="s">
        <v>690</v>
      </c>
      <c r="D7" s="1208" t="s">
        <v>502</v>
      </c>
      <c r="E7" s="1208" t="s">
        <v>705</v>
      </c>
      <c r="F7" s="1208" t="s">
        <v>706</v>
      </c>
      <c r="G7" s="1212">
        <v>0.89583333333333337</v>
      </c>
      <c r="H7" s="1210">
        <v>0.92708333333333337</v>
      </c>
      <c r="I7" s="1213">
        <v>0.91319444444444453</v>
      </c>
      <c r="J7" s="1214" t="s">
        <v>53</v>
      </c>
      <c r="K7" s="1208" t="s">
        <v>707</v>
      </c>
      <c r="L7" s="1211">
        <v>6.7361111111111108E-2</v>
      </c>
      <c r="M7" s="1208"/>
      <c r="N7" s="1208" t="s">
        <v>708</v>
      </c>
    </row>
    <row r="8" spans="1:31" ht="32" x14ac:dyDescent="0.2">
      <c r="A8" s="1208">
        <v>7</v>
      </c>
      <c r="B8" s="1209">
        <v>44002</v>
      </c>
      <c r="C8" s="1208" t="s">
        <v>685</v>
      </c>
      <c r="D8" s="1208" t="s">
        <v>709</v>
      </c>
      <c r="E8" s="1208" t="s">
        <v>710</v>
      </c>
      <c r="F8" s="1208" t="s">
        <v>711</v>
      </c>
      <c r="G8" s="1212">
        <v>0.38541666666666669</v>
      </c>
      <c r="H8" s="1210">
        <v>0.4826388888888889</v>
      </c>
      <c r="I8" s="1213" t="s">
        <v>712</v>
      </c>
      <c r="J8" s="1214" t="s">
        <v>53</v>
      </c>
      <c r="K8" s="1208" t="s">
        <v>713</v>
      </c>
      <c r="L8" s="1211">
        <v>1.0416666666666666E-2</v>
      </c>
      <c r="M8" s="1208" t="s">
        <v>714</v>
      </c>
      <c r="N8" s="1208" t="s">
        <v>715</v>
      </c>
    </row>
    <row r="9" spans="1:31" ht="48" x14ac:dyDescent="0.2">
      <c r="A9" s="1208">
        <v>8</v>
      </c>
      <c r="B9" s="1209">
        <v>44002</v>
      </c>
      <c r="C9" s="1208" t="s">
        <v>685</v>
      </c>
      <c r="D9" s="1208" t="s">
        <v>716</v>
      </c>
      <c r="E9" s="1208" t="s">
        <v>717</v>
      </c>
      <c r="F9" s="1208" t="s">
        <v>718</v>
      </c>
      <c r="G9" s="1212">
        <v>0.52083333333333337</v>
      </c>
      <c r="H9" s="1210" t="s">
        <v>719</v>
      </c>
      <c r="I9" s="1213" t="s">
        <v>720</v>
      </c>
      <c r="J9" s="1214" t="s">
        <v>53</v>
      </c>
      <c r="K9" s="1208" t="s">
        <v>721</v>
      </c>
      <c r="L9" s="1211">
        <v>2.2916666666666669E-2</v>
      </c>
      <c r="M9" s="1208" t="s">
        <v>722</v>
      </c>
      <c r="N9" s="1208" t="s">
        <v>715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ht="48" x14ac:dyDescent="0.2">
      <c r="A10" s="1208">
        <v>9</v>
      </c>
      <c r="B10" s="1209">
        <v>44002</v>
      </c>
      <c r="C10" s="1208" t="s">
        <v>690</v>
      </c>
      <c r="D10" s="1208" t="s">
        <v>723</v>
      </c>
      <c r="E10" s="1208" t="s">
        <v>724</v>
      </c>
      <c r="F10" s="1208" t="s">
        <v>725</v>
      </c>
      <c r="G10" s="1212">
        <v>0.85069444444444453</v>
      </c>
      <c r="H10" s="1210">
        <v>0.88541666666666663</v>
      </c>
      <c r="I10" s="1213">
        <v>0.87152777777777779</v>
      </c>
      <c r="J10" s="1214" t="s">
        <v>53</v>
      </c>
      <c r="K10" s="1208" t="s">
        <v>726</v>
      </c>
      <c r="L10" s="1211">
        <v>4.027777777777778E-2</v>
      </c>
      <c r="M10" s="1208"/>
      <c r="N10" s="1208" t="s">
        <v>727</v>
      </c>
      <c r="O10" s="194"/>
    </row>
    <row r="11" spans="1:31" ht="48" x14ac:dyDescent="0.2">
      <c r="A11" s="1215">
        <v>10</v>
      </c>
      <c r="B11" s="1216">
        <v>44003</v>
      </c>
      <c r="C11" s="1215" t="s">
        <v>685</v>
      </c>
      <c r="D11" s="1215" t="s">
        <v>523</v>
      </c>
      <c r="E11" s="1215" t="s">
        <v>728</v>
      </c>
      <c r="F11" s="1215" t="s">
        <v>729</v>
      </c>
      <c r="G11" s="1217">
        <v>0.35069444444444442</v>
      </c>
      <c r="H11" s="1213">
        <v>0.38541666666666669</v>
      </c>
      <c r="I11" s="1213">
        <v>0.37222222222222223</v>
      </c>
      <c r="J11" s="1218" t="s">
        <v>53</v>
      </c>
      <c r="K11" s="1215" t="s">
        <v>730</v>
      </c>
      <c r="L11" s="1219">
        <v>2.2916666666666669E-2</v>
      </c>
      <c r="M11" s="1215"/>
      <c r="N11" s="1215" t="s">
        <v>731</v>
      </c>
      <c r="O11" s="194"/>
    </row>
    <row r="12" spans="1:31" ht="48" x14ac:dyDescent="0.2">
      <c r="A12" s="1208">
        <v>11</v>
      </c>
      <c r="B12" s="1209">
        <v>44003</v>
      </c>
      <c r="C12" s="1208" t="s">
        <v>685</v>
      </c>
      <c r="D12" s="1208" t="s">
        <v>732</v>
      </c>
      <c r="E12" s="1208" t="s">
        <v>733</v>
      </c>
      <c r="F12" s="1208" t="s">
        <v>734</v>
      </c>
      <c r="G12" s="1210">
        <v>0.52083333333333337</v>
      </c>
      <c r="H12" s="1210">
        <v>0.55208333333333337</v>
      </c>
      <c r="I12" s="1210">
        <v>0.54097222222222219</v>
      </c>
      <c r="J12" s="1210" t="s">
        <v>53</v>
      </c>
      <c r="K12" s="1208" t="s">
        <v>735</v>
      </c>
      <c r="L12" s="1211"/>
      <c r="M12" s="1208"/>
      <c r="N12" s="1208" t="s">
        <v>736</v>
      </c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</row>
    <row r="13" spans="1:31" x14ac:dyDescent="0.2">
      <c r="A13" s="1220"/>
      <c r="B13" s="1220"/>
      <c r="C13" s="1220"/>
      <c r="D13" s="1220"/>
      <c r="F13" s="1221"/>
      <c r="G13" s="1222"/>
      <c r="H13" s="1222"/>
      <c r="I13" s="1222"/>
      <c r="J13" s="1222"/>
      <c r="K13" s="1220"/>
      <c r="L13" s="1220"/>
      <c r="M13" s="1220"/>
      <c r="N13" s="1220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ht="13.5" customHeight="1" x14ac:dyDescent="0.2">
      <c r="F14" s="194"/>
    </row>
    <row r="15" spans="1:31" ht="13.5" customHeight="1" x14ac:dyDescent="0.2">
      <c r="F15" s="194"/>
    </row>
    <row r="16" spans="1:31" ht="13.5" customHeight="1" x14ac:dyDescent="0.2">
      <c r="B16" s="1930" t="s">
        <v>737</v>
      </c>
      <c r="C16" s="1558"/>
      <c r="D16" s="1558"/>
      <c r="E16" s="1558"/>
      <c r="F16" s="1558"/>
    </row>
    <row r="17" spans="2:6" ht="13.5" customHeight="1" x14ac:dyDescent="0.2">
      <c r="B17" s="1558"/>
      <c r="C17" s="1558"/>
      <c r="D17" s="1558"/>
      <c r="E17" s="1558"/>
      <c r="F17" s="1558"/>
    </row>
    <row r="18" spans="2:6" ht="13.5" customHeight="1" x14ac:dyDescent="0.2">
      <c r="F18" s="194"/>
    </row>
    <row r="19" spans="2:6" ht="13.5" customHeight="1" x14ac:dyDescent="0.2">
      <c r="F19" s="194"/>
    </row>
    <row r="20" spans="2:6" ht="13.5" customHeight="1" x14ac:dyDescent="0.2">
      <c r="F20" s="194"/>
    </row>
    <row r="21" spans="2:6" ht="13.5" customHeight="1" x14ac:dyDescent="0.2">
      <c r="F21" s="194"/>
    </row>
    <row r="22" spans="2:6" ht="13.5" customHeight="1" x14ac:dyDescent="0.2">
      <c r="F22" s="194"/>
    </row>
    <row r="23" spans="2:6" ht="13.5" customHeight="1" x14ac:dyDescent="0.2">
      <c r="F23" s="194"/>
    </row>
    <row r="24" spans="2:6" ht="13.5" customHeight="1" x14ac:dyDescent="0.2">
      <c r="F24" s="194"/>
    </row>
    <row r="25" spans="2:6" ht="13.5" customHeight="1" x14ac:dyDescent="0.2">
      <c r="F25" s="194"/>
    </row>
    <row r="26" spans="2:6" ht="13.5" customHeight="1" x14ac:dyDescent="0.2">
      <c r="F26" s="194"/>
    </row>
    <row r="27" spans="2:6" ht="13.5" customHeight="1" x14ac:dyDescent="0.2">
      <c r="F27" s="194"/>
    </row>
    <row r="28" spans="2:6" ht="13.5" customHeight="1" x14ac:dyDescent="0.2">
      <c r="F28" s="194"/>
    </row>
    <row r="29" spans="2:6" ht="13.5" customHeight="1" x14ac:dyDescent="0.2">
      <c r="F29" s="194"/>
    </row>
    <row r="30" spans="2:6" ht="13.5" customHeight="1" x14ac:dyDescent="0.2">
      <c r="F30" s="194"/>
    </row>
    <row r="31" spans="2:6" ht="13.5" customHeight="1" x14ac:dyDescent="0.2">
      <c r="F31" s="194"/>
    </row>
    <row r="32" spans="2:6" ht="13.5" customHeight="1" x14ac:dyDescent="0.2">
      <c r="F32" s="194"/>
    </row>
    <row r="33" spans="6:6" ht="13.5" customHeight="1" x14ac:dyDescent="0.2">
      <c r="F33" s="194"/>
    </row>
    <row r="34" spans="6:6" ht="13.5" customHeight="1" x14ac:dyDescent="0.2">
      <c r="F34" s="194"/>
    </row>
    <row r="35" spans="6:6" ht="13.5" customHeight="1" x14ac:dyDescent="0.2">
      <c r="F35" s="194"/>
    </row>
    <row r="36" spans="6:6" ht="13.5" customHeight="1" x14ac:dyDescent="0.2">
      <c r="F36" s="194"/>
    </row>
    <row r="37" spans="6:6" ht="13.5" customHeight="1" x14ac:dyDescent="0.2">
      <c r="F37" s="194"/>
    </row>
    <row r="38" spans="6:6" ht="13.5" customHeight="1" x14ac:dyDescent="0.2">
      <c r="F38" s="194"/>
    </row>
    <row r="39" spans="6:6" ht="13.5" customHeight="1" x14ac:dyDescent="0.2">
      <c r="F39" s="194"/>
    </row>
    <row r="40" spans="6:6" ht="13.5" customHeight="1" x14ac:dyDescent="0.2">
      <c r="F40" s="194"/>
    </row>
    <row r="41" spans="6:6" ht="13.5" customHeight="1" x14ac:dyDescent="0.2">
      <c r="F41" s="194"/>
    </row>
    <row r="42" spans="6:6" ht="13.5" customHeight="1" x14ac:dyDescent="0.2">
      <c r="F42" s="194"/>
    </row>
    <row r="43" spans="6:6" ht="13.5" customHeight="1" x14ac:dyDescent="0.2">
      <c r="F43" s="194"/>
    </row>
    <row r="44" spans="6:6" ht="13.5" customHeight="1" x14ac:dyDescent="0.2">
      <c r="F44" s="194"/>
    </row>
    <row r="45" spans="6:6" ht="13.5" customHeight="1" x14ac:dyDescent="0.2">
      <c r="F45" s="194"/>
    </row>
    <row r="46" spans="6:6" ht="13.5" customHeight="1" x14ac:dyDescent="0.2">
      <c r="F46" s="194"/>
    </row>
    <row r="47" spans="6:6" ht="13.5" customHeight="1" x14ac:dyDescent="0.2">
      <c r="F47" s="194"/>
    </row>
    <row r="48" spans="6:6" ht="13.5" customHeight="1" x14ac:dyDescent="0.2">
      <c r="F48" s="194"/>
    </row>
    <row r="49" spans="6:6" ht="13.5" customHeight="1" x14ac:dyDescent="0.2">
      <c r="F49" s="194"/>
    </row>
    <row r="50" spans="6:6" ht="13.5" customHeight="1" x14ac:dyDescent="0.2">
      <c r="F50" s="194"/>
    </row>
    <row r="51" spans="6:6" ht="13.5" customHeight="1" x14ac:dyDescent="0.2">
      <c r="F51" s="194"/>
    </row>
    <row r="52" spans="6:6" ht="13.5" customHeight="1" x14ac:dyDescent="0.2">
      <c r="F52" s="194"/>
    </row>
    <row r="53" spans="6:6" ht="13.5" customHeight="1" x14ac:dyDescent="0.2">
      <c r="F53" s="194"/>
    </row>
    <row r="54" spans="6:6" ht="13.5" customHeight="1" x14ac:dyDescent="0.2">
      <c r="F54" s="194"/>
    </row>
    <row r="55" spans="6:6" ht="13.5" customHeight="1" x14ac:dyDescent="0.2">
      <c r="F55" s="194"/>
    </row>
    <row r="56" spans="6:6" ht="13.5" customHeight="1" x14ac:dyDescent="0.2">
      <c r="F56" s="194"/>
    </row>
    <row r="57" spans="6:6" ht="13.5" customHeight="1" x14ac:dyDescent="0.2">
      <c r="F57" s="194"/>
    </row>
    <row r="58" spans="6:6" ht="13.5" customHeight="1" x14ac:dyDescent="0.2">
      <c r="F58" s="194"/>
    </row>
    <row r="59" spans="6:6" ht="13.5" customHeight="1" x14ac:dyDescent="0.2">
      <c r="F59" s="194"/>
    </row>
    <row r="60" spans="6:6" ht="13.5" customHeight="1" x14ac:dyDescent="0.2">
      <c r="F60" s="194"/>
    </row>
    <row r="61" spans="6:6" ht="13.5" customHeight="1" x14ac:dyDescent="0.2">
      <c r="F61" s="194"/>
    </row>
    <row r="62" spans="6:6" ht="13.5" customHeight="1" x14ac:dyDescent="0.2">
      <c r="F62" s="194"/>
    </row>
    <row r="63" spans="6:6" ht="13.5" customHeight="1" x14ac:dyDescent="0.2">
      <c r="F63" s="194"/>
    </row>
    <row r="64" spans="6:6" ht="13.5" customHeight="1" x14ac:dyDescent="0.2">
      <c r="F64" s="194"/>
    </row>
    <row r="65" spans="6:6" ht="13.5" customHeight="1" x14ac:dyDescent="0.2">
      <c r="F65" s="194"/>
    </row>
    <row r="66" spans="6:6" ht="13.5" customHeight="1" x14ac:dyDescent="0.2">
      <c r="F66" s="194"/>
    </row>
    <row r="67" spans="6:6" ht="13.5" customHeight="1" x14ac:dyDescent="0.2">
      <c r="F67" s="194"/>
    </row>
    <row r="68" spans="6:6" ht="13.5" customHeight="1" x14ac:dyDescent="0.2">
      <c r="F68" s="194"/>
    </row>
    <row r="69" spans="6:6" ht="13.5" customHeight="1" x14ac:dyDescent="0.2">
      <c r="F69" s="194"/>
    </row>
    <row r="70" spans="6:6" ht="13.5" customHeight="1" x14ac:dyDescent="0.2">
      <c r="F70" s="194"/>
    </row>
    <row r="71" spans="6:6" ht="13.5" customHeight="1" x14ac:dyDescent="0.2">
      <c r="F71" s="194"/>
    </row>
    <row r="72" spans="6:6" ht="13.5" customHeight="1" x14ac:dyDescent="0.2">
      <c r="F72" s="194"/>
    </row>
    <row r="73" spans="6:6" ht="13.5" customHeight="1" x14ac:dyDescent="0.2">
      <c r="F73" s="194"/>
    </row>
    <row r="74" spans="6:6" ht="13.5" customHeight="1" x14ac:dyDescent="0.2">
      <c r="F74" s="194"/>
    </row>
    <row r="75" spans="6:6" ht="13.5" customHeight="1" x14ac:dyDescent="0.2">
      <c r="F75" s="194"/>
    </row>
    <row r="76" spans="6:6" ht="13.5" customHeight="1" x14ac:dyDescent="0.2">
      <c r="F76" s="194"/>
    </row>
    <row r="77" spans="6:6" ht="13.5" customHeight="1" x14ac:dyDescent="0.2">
      <c r="F77" s="194"/>
    </row>
    <row r="78" spans="6:6" ht="13.5" customHeight="1" x14ac:dyDescent="0.2">
      <c r="F78" s="194"/>
    </row>
    <row r="79" spans="6:6" ht="13.5" customHeight="1" x14ac:dyDescent="0.2">
      <c r="F79" s="194"/>
    </row>
    <row r="80" spans="6:6" ht="13.5" customHeight="1" x14ac:dyDescent="0.2">
      <c r="F80" s="194"/>
    </row>
    <row r="81" spans="6:6" ht="13.5" customHeight="1" x14ac:dyDescent="0.2">
      <c r="F81" s="194"/>
    </row>
    <row r="82" spans="6:6" ht="13.5" customHeight="1" x14ac:dyDescent="0.2">
      <c r="F82" s="194"/>
    </row>
    <row r="83" spans="6:6" ht="13.5" customHeight="1" x14ac:dyDescent="0.2">
      <c r="F83" s="194"/>
    </row>
    <row r="84" spans="6:6" ht="13.5" customHeight="1" x14ac:dyDescent="0.2">
      <c r="F84" s="194"/>
    </row>
    <row r="85" spans="6:6" ht="13.5" customHeight="1" x14ac:dyDescent="0.2">
      <c r="F85" s="194"/>
    </row>
    <row r="86" spans="6:6" ht="13.5" customHeight="1" x14ac:dyDescent="0.2">
      <c r="F86" s="194"/>
    </row>
    <row r="87" spans="6:6" ht="13.5" customHeight="1" x14ac:dyDescent="0.2">
      <c r="F87" s="194"/>
    </row>
    <row r="88" spans="6:6" ht="13.5" customHeight="1" x14ac:dyDescent="0.2">
      <c r="F88" s="194"/>
    </row>
    <row r="89" spans="6:6" ht="13.5" customHeight="1" x14ac:dyDescent="0.2">
      <c r="F89" s="194"/>
    </row>
    <row r="90" spans="6:6" ht="13.5" customHeight="1" x14ac:dyDescent="0.2">
      <c r="F90" s="194"/>
    </row>
    <row r="91" spans="6:6" ht="13.5" customHeight="1" x14ac:dyDescent="0.2">
      <c r="F91" s="194"/>
    </row>
    <row r="92" spans="6:6" ht="13.5" customHeight="1" x14ac:dyDescent="0.2">
      <c r="F92" s="194"/>
    </row>
    <row r="93" spans="6:6" ht="13.5" customHeight="1" x14ac:dyDescent="0.2">
      <c r="F93" s="194"/>
    </row>
    <row r="94" spans="6:6" ht="13.5" customHeight="1" x14ac:dyDescent="0.2">
      <c r="F94" s="194"/>
    </row>
    <row r="95" spans="6:6" ht="13.5" customHeight="1" x14ac:dyDescent="0.2">
      <c r="F95" s="194"/>
    </row>
    <row r="96" spans="6:6" ht="13.5" customHeight="1" x14ac:dyDescent="0.2">
      <c r="F96" s="194"/>
    </row>
    <row r="97" spans="6:6" ht="13.5" customHeight="1" x14ac:dyDescent="0.2">
      <c r="F97" s="194"/>
    </row>
    <row r="98" spans="6:6" ht="13.5" customHeight="1" x14ac:dyDescent="0.2">
      <c r="F98" s="194"/>
    </row>
    <row r="99" spans="6:6" ht="13.5" customHeight="1" x14ac:dyDescent="0.2">
      <c r="F99" s="194"/>
    </row>
    <row r="100" spans="6:6" ht="13.5" customHeight="1" x14ac:dyDescent="0.2">
      <c r="F100" s="194"/>
    </row>
    <row r="101" spans="6:6" ht="13.5" customHeight="1" x14ac:dyDescent="0.2">
      <c r="F101" s="194"/>
    </row>
    <row r="102" spans="6:6" ht="13.5" customHeight="1" x14ac:dyDescent="0.2">
      <c r="F102" s="194"/>
    </row>
    <row r="103" spans="6:6" ht="13.5" customHeight="1" x14ac:dyDescent="0.2">
      <c r="F103" s="194"/>
    </row>
    <row r="104" spans="6:6" ht="13.5" customHeight="1" x14ac:dyDescent="0.2">
      <c r="F104" s="194"/>
    </row>
    <row r="105" spans="6:6" ht="13.5" customHeight="1" x14ac:dyDescent="0.2">
      <c r="F105" s="194"/>
    </row>
    <row r="106" spans="6:6" ht="13.5" customHeight="1" x14ac:dyDescent="0.2">
      <c r="F106" s="194"/>
    </row>
    <row r="107" spans="6:6" ht="13.5" customHeight="1" x14ac:dyDescent="0.2">
      <c r="F107" s="194"/>
    </row>
    <row r="108" spans="6:6" ht="13.5" customHeight="1" x14ac:dyDescent="0.2">
      <c r="F108" s="194"/>
    </row>
    <row r="109" spans="6:6" ht="13.5" customHeight="1" x14ac:dyDescent="0.2">
      <c r="F109" s="194"/>
    </row>
    <row r="110" spans="6:6" ht="13.5" customHeight="1" x14ac:dyDescent="0.2">
      <c r="F110" s="194"/>
    </row>
    <row r="111" spans="6:6" ht="13.5" customHeight="1" x14ac:dyDescent="0.2">
      <c r="F111" s="194"/>
    </row>
    <row r="112" spans="6:6" ht="13.5" customHeight="1" x14ac:dyDescent="0.2">
      <c r="F112" s="194"/>
    </row>
    <row r="113" spans="6:6" ht="13.5" customHeight="1" x14ac:dyDescent="0.2">
      <c r="F113" s="194"/>
    </row>
    <row r="114" spans="6:6" ht="13.5" customHeight="1" x14ac:dyDescent="0.2">
      <c r="F114" s="194"/>
    </row>
    <row r="115" spans="6:6" ht="13.5" customHeight="1" x14ac:dyDescent="0.2">
      <c r="F115" s="194"/>
    </row>
    <row r="116" spans="6:6" ht="13.5" customHeight="1" x14ac:dyDescent="0.2">
      <c r="F116" s="194"/>
    </row>
    <row r="117" spans="6:6" ht="13.5" customHeight="1" x14ac:dyDescent="0.2">
      <c r="F117" s="194"/>
    </row>
    <row r="118" spans="6:6" ht="13.5" customHeight="1" x14ac:dyDescent="0.2">
      <c r="F118" s="194"/>
    </row>
    <row r="119" spans="6:6" ht="13.5" customHeight="1" x14ac:dyDescent="0.2">
      <c r="F119" s="194"/>
    </row>
    <row r="120" spans="6:6" ht="13.5" customHeight="1" x14ac:dyDescent="0.2">
      <c r="F120" s="194"/>
    </row>
    <row r="121" spans="6:6" ht="13.5" customHeight="1" x14ac:dyDescent="0.2">
      <c r="F121" s="194"/>
    </row>
    <row r="122" spans="6:6" ht="13.5" customHeight="1" x14ac:dyDescent="0.2">
      <c r="F122" s="194"/>
    </row>
    <row r="123" spans="6:6" ht="13.5" customHeight="1" x14ac:dyDescent="0.2">
      <c r="F123" s="194"/>
    </row>
    <row r="124" spans="6:6" ht="13.5" customHeight="1" x14ac:dyDescent="0.2">
      <c r="F124" s="194"/>
    </row>
    <row r="125" spans="6:6" ht="13.5" customHeight="1" x14ac:dyDescent="0.2">
      <c r="F125" s="194"/>
    </row>
    <row r="126" spans="6:6" ht="13.5" customHeight="1" x14ac:dyDescent="0.2">
      <c r="F126" s="194"/>
    </row>
    <row r="127" spans="6:6" ht="13.5" customHeight="1" x14ac:dyDescent="0.2">
      <c r="F127" s="194"/>
    </row>
    <row r="128" spans="6:6" ht="13.5" customHeight="1" x14ac:dyDescent="0.2">
      <c r="F128" s="194"/>
    </row>
    <row r="129" spans="6:6" ht="13.5" customHeight="1" x14ac:dyDescent="0.2">
      <c r="F129" s="194"/>
    </row>
    <row r="130" spans="6:6" ht="13.5" customHeight="1" x14ac:dyDescent="0.2">
      <c r="F130" s="194"/>
    </row>
    <row r="131" spans="6:6" ht="13.5" customHeight="1" x14ac:dyDescent="0.2">
      <c r="F131" s="194"/>
    </row>
    <row r="132" spans="6:6" ht="13.5" customHeight="1" x14ac:dyDescent="0.2">
      <c r="F132" s="194"/>
    </row>
    <row r="133" spans="6:6" ht="13.5" customHeight="1" x14ac:dyDescent="0.2">
      <c r="F133" s="194"/>
    </row>
    <row r="134" spans="6:6" ht="13.5" customHeight="1" x14ac:dyDescent="0.2">
      <c r="F134" s="194"/>
    </row>
    <row r="135" spans="6:6" ht="13.5" customHeight="1" x14ac:dyDescent="0.2">
      <c r="F135" s="194"/>
    </row>
    <row r="136" spans="6:6" ht="13.5" customHeight="1" x14ac:dyDescent="0.2">
      <c r="F136" s="194"/>
    </row>
    <row r="137" spans="6:6" ht="13.5" customHeight="1" x14ac:dyDescent="0.2">
      <c r="F137" s="194"/>
    </row>
    <row r="138" spans="6:6" ht="13.5" customHeight="1" x14ac:dyDescent="0.2">
      <c r="F138" s="194"/>
    </row>
    <row r="139" spans="6:6" ht="13.5" customHeight="1" x14ac:dyDescent="0.2">
      <c r="F139" s="194"/>
    </row>
    <row r="140" spans="6:6" ht="13.5" customHeight="1" x14ac:dyDescent="0.2">
      <c r="F140" s="194"/>
    </row>
    <row r="141" spans="6:6" ht="13.5" customHeight="1" x14ac:dyDescent="0.2">
      <c r="F141" s="194"/>
    </row>
    <row r="142" spans="6:6" ht="13.5" customHeight="1" x14ac:dyDescent="0.2">
      <c r="F142" s="194"/>
    </row>
    <row r="143" spans="6:6" ht="13.5" customHeight="1" x14ac:dyDescent="0.2">
      <c r="F143" s="194"/>
    </row>
    <row r="144" spans="6:6" ht="13.5" customHeight="1" x14ac:dyDescent="0.2">
      <c r="F144" s="194"/>
    </row>
    <row r="145" spans="6:6" ht="13.5" customHeight="1" x14ac:dyDescent="0.2">
      <c r="F145" s="194"/>
    </row>
    <row r="146" spans="6:6" ht="13.5" customHeight="1" x14ac:dyDescent="0.2">
      <c r="F146" s="194"/>
    </row>
    <row r="147" spans="6:6" ht="13.5" customHeight="1" x14ac:dyDescent="0.2">
      <c r="F147" s="194"/>
    </row>
    <row r="148" spans="6:6" ht="13.5" customHeight="1" x14ac:dyDescent="0.2">
      <c r="F148" s="194"/>
    </row>
    <row r="149" spans="6:6" ht="13.5" customHeight="1" x14ac:dyDescent="0.2">
      <c r="F149" s="194"/>
    </row>
    <row r="150" spans="6:6" ht="13.5" customHeight="1" x14ac:dyDescent="0.2">
      <c r="F150" s="194"/>
    </row>
    <row r="151" spans="6:6" ht="13.5" customHeight="1" x14ac:dyDescent="0.2">
      <c r="F151" s="194"/>
    </row>
    <row r="152" spans="6:6" ht="13.5" customHeight="1" x14ac:dyDescent="0.2">
      <c r="F152" s="194"/>
    </row>
    <row r="153" spans="6:6" ht="13.5" customHeight="1" x14ac:dyDescent="0.2">
      <c r="F153" s="194"/>
    </row>
    <row r="154" spans="6:6" ht="13.5" customHeight="1" x14ac:dyDescent="0.2">
      <c r="F154" s="194"/>
    </row>
    <row r="155" spans="6:6" ht="13.5" customHeight="1" x14ac:dyDescent="0.2">
      <c r="F155" s="194"/>
    </row>
    <row r="156" spans="6:6" ht="13.5" customHeight="1" x14ac:dyDescent="0.2">
      <c r="F156" s="194"/>
    </row>
    <row r="157" spans="6:6" ht="13.5" customHeight="1" x14ac:dyDescent="0.2">
      <c r="F157" s="194"/>
    </row>
    <row r="158" spans="6:6" ht="13.5" customHeight="1" x14ac:dyDescent="0.2">
      <c r="F158" s="194"/>
    </row>
    <row r="159" spans="6:6" ht="13.5" customHeight="1" x14ac:dyDescent="0.2">
      <c r="F159" s="194"/>
    </row>
    <row r="160" spans="6:6" ht="13.5" customHeight="1" x14ac:dyDescent="0.2">
      <c r="F160" s="194"/>
    </row>
    <row r="161" spans="6:6" ht="13.5" customHeight="1" x14ac:dyDescent="0.2">
      <c r="F161" s="194"/>
    </row>
    <row r="162" spans="6:6" ht="13.5" customHeight="1" x14ac:dyDescent="0.2">
      <c r="F162" s="194"/>
    </row>
    <row r="163" spans="6:6" ht="13.5" customHeight="1" x14ac:dyDescent="0.2">
      <c r="F163" s="194"/>
    </row>
    <row r="164" spans="6:6" ht="13.5" customHeight="1" x14ac:dyDescent="0.2">
      <c r="F164" s="194"/>
    </row>
    <row r="165" spans="6:6" ht="13.5" customHeight="1" x14ac:dyDescent="0.2">
      <c r="F165" s="194"/>
    </row>
    <row r="166" spans="6:6" ht="13.5" customHeight="1" x14ac:dyDescent="0.2">
      <c r="F166" s="194"/>
    </row>
    <row r="167" spans="6:6" ht="13.5" customHeight="1" x14ac:dyDescent="0.2">
      <c r="F167" s="194"/>
    </row>
    <row r="168" spans="6:6" ht="13.5" customHeight="1" x14ac:dyDescent="0.2">
      <c r="F168" s="194"/>
    </row>
    <row r="169" spans="6:6" ht="13.5" customHeight="1" x14ac:dyDescent="0.2">
      <c r="F169" s="194"/>
    </row>
    <row r="170" spans="6:6" ht="13.5" customHeight="1" x14ac:dyDescent="0.2">
      <c r="F170" s="194"/>
    </row>
    <row r="171" spans="6:6" ht="13.5" customHeight="1" x14ac:dyDescent="0.2">
      <c r="F171" s="194"/>
    </row>
    <row r="172" spans="6:6" ht="13.5" customHeight="1" x14ac:dyDescent="0.2">
      <c r="F172" s="194"/>
    </row>
    <row r="173" spans="6:6" ht="13.5" customHeight="1" x14ac:dyDescent="0.2">
      <c r="F173" s="194"/>
    </row>
    <row r="174" spans="6:6" ht="13.5" customHeight="1" x14ac:dyDescent="0.2">
      <c r="F174" s="194"/>
    </row>
    <row r="175" spans="6:6" ht="13.5" customHeight="1" x14ac:dyDescent="0.2">
      <c r="F175" s="194"/>
    </row>
    <row r="176" spans="6:6" ht="13.5" customHeight="1" x14ac:dyDescent="0.2">
      <c r="F176" s="194"/>
    </row>
    <row r="177" spans="6:6" ht="13.5" customHeight="1" x14ac:dyDescent="0.2">
      <c r="F177" s="194"/>
    </row>
    <row r="178" spans="6:6" ht="13.5" customHeight="1" x14ac:dyDescent="0.2">
      <c r="F178" s="194"/>
    </row>
    <row r="179" spans="6:6" ht="13.5" customHeight="1" x14ac:dyDescent="0.2">
      <c r="F179" s="194"/>
    </row>
    <row r="180" spans="6:6" ht="13.5" customHeight="1" x14ac:dyDescent="0.2">
      <c r="F180" s="194"/>
    </row>
    <row r="181" spans="6:6" ht="13.5" customHeight="1" x14ac:dyDescent="0.2">
      <c r="F181" s="194"/>
    </row>
    <row r="182" spans="6:6" ht="13.5" customHeight="1" x14ac:dyDescent="0.2">
      <c r="F182" s="194"/>
    </row>
    <row r="183" spans="6:6" ht="13.5" customHeight="1" x14ac:dyDescent="0.2">
      <c r="F183" s="194"/>
    </row>
    <row r="184" spans="6:6" ht="13.5" customHeight="1" x14ac:dyDescent="0.2">
      <c r="F184" s="194"/>
    </row>
    <row r="185" spans="6:6" ht="13.5" customHeight="1" x14ac:dyDescent="0.2">
      <c r="F185" s="194"/>
    </row>
    <row r="186" spans="6:6" ht="13.5" customHeight="1" x14ac:dyDescent="0.2">
      <c r="F186" s="194"/>
    </row>
    <row r="187" spans="6:6" ht="13.5" customHeight="1" x14ac:dyDescent="0.2">
      <c r="F187" s="194"/>
    </row>
    <row r="188" spans="6:6" ht="13.5" customHeight="1" x14ac:dyDescent="0.2">
      <c r="F188" s="194"/>
    </row>
    <row r="189" spans="6:6" ht="13.5" customHeight="1" x14ac:dyDescent="0.2">
      <c r="F189" s="194"/>
    </row>
    <row r="190" spans="6:6" ht="13.5" customHeight="1" x14ac:dyDescent="0.2">
      <c r="F190" s="194"/>
    </row>
    <row r="191" spans="6:6" ht="13.5" customHeight="1" x14ac:dyDescent="0.2">
      <c r="F191" s="194"/>
    </row>
    <row r="192" spans="6:6" ht="13.5" customHeight="1" x14ac:dyDescent="0.2">
      <c r="F192" s="194"/>
    </row>
    <row r="193" spans="6:6" ht="13.5" customHeight="1" x14ac:dyDescent="0.2">
      <c r="F193" s="194"/>
    </row>
    <row r="194" spans="6:6" ht="13.5" customHeight="1" x14ac:dyDescent="0.2">
      <c r="F194" s="194"/>
    </row>
    <row r="195" spans="6:6" ht="13.5" customHeight="1" x14ac:dyDescent="0.2">
      <c r="F195" s="194"/>
    </row>
    <row r="196" spans="6:6" ht="13.5" customHeight="1" x14ac:dyDescent="0.2">
      <c r="F196" s="194"/>
    </row>
    <row r="197" spans="6:6" ht="13.5" customHeight="1" x14ac:dyDescent="0.2">
      <c r="F197" s="194"/>
    </row>
    <row r="198" spans="6:6" ht="13.5" customHeight="1" x14ac:dyDescent="0.2">
      <c r="F198" s="194"/>
    </row>
    <row r="199" spans="6:6" ht="13.5" customHeight="1" x14ac:dyDescent="0.2">
      <c r="F199" s="194"/>
    </row>
    <row r="200" spans="6:6" ht="13.5" customHeight="1" x14ac:dyDescent="0.2">
      <c r="F200" s="194"/>
    </row>
    <row r="201" spans="6:6" ht="13.5" customHeight="1" x14ac:dyDescent="0.2">
      <c r="F201" s="194"/>
    </row>
    <row r="202" spans="6:6" ht="13.5" customHeight="1" x14ac:dyDescent="0.2">
      <c r="F202" s="194"/>
    </row>
    <row r="203" spans="6:6" ht="13.5" customHeight="1" x14ac:dyDescent="0.2">
      <c r="F203" s="194"/>
    </row>
    <row r="204" spans="6:6" ht="13.5" customHeight="1" x14ac:dyDescent="0.2">
      <c r="F204" s="194"/>
    </row>
    <row r="205" spans="6:6" ht="13.5" customHeight="1" x14ac:dyDescent="0.2">
      <c r="F205" s="194"/>
    </row>
    <row r="206" spans="6:6" ht="13.5" customHeight="1" x14ac:dyDescent="0.2">
      <c r="F206" s="194"/>
    </row>
    <row r="207" spans="6:6" ht="13.5" customHeight="1" x14ac:dyDescent="0.2">
      <c r="F207" s="194"/>
    </row>
    <row r="208" spans="6:6" ht="13.5" customHeight="1" x14ac:dyDescent="0.2">
      <c r="F208" s="194"/>
    </row>
    <row r="209" spans="6:6" ht="13.5" customHeight="1" x14ac:dyDescent="0.2">
      <c r="F209" s="194"/>
    </row>
    <row r="210" spans="6:6" ht="13.5" customHeight="1" x14ac:dyDescent="0.2">
      <c r="F210" s="194"/>
    </row>
    <row r="211" spans="6:6" ht="13.5" customHeight="1" x14ac:dyDescent="0.2">
      <c r="F211" s="194"/>
    </row>
    <row r="212" spans="6:6" ht="13.5" customHeight="1" x14ac:dyDescent="0.2">
      <c r="F212" s="194"/>
    </row>
    <row r="213" spans="6:6" ht="13.5" customHeight="1" x14ac:dyDescent="0.2">
      <c r="F213" s="194"/>
    </row>
    <row r="214" spans="6:6" ht="13.5" customHeight="1" x14ac:dyDescent="0.2">
      <c r="F214" s="194"/>
    </row>
    <row r="215" spans="6:6" ht="13.5" customHeight="1" x14ac:dyDescent="0.2">
      <c r="F215" s="194"/>
    </row>
    <row r="216" spans="6:6" ht="13.5" customHeight="1" x14ac:dyDescent="0.2">
      <c r="F216" s="194"/>
    </row>
    <row r="217" spans="6:6" ht="13.5" customHeight="1" x14ac:dyDescent="0.2">
      <c r="F217" s="194"/>
    </row>
    <row r="218" spans="6:6" ht="13.5" customHeight="1" x14ac:dyDescent="0.2">
      <c r="F218" s="194"/>
    </row>
    <row r="219" spans="6:6" ht="13.5" customHeight="1" x14ac:dyDescent="0.2">
      <c r="F219" s="194"/>
    </row>
    <row r="220" spans="6:6" ht="13.5" customHeight="1" x14ac:dyDescent="0.2">
      <c r="F220" s="194"/>
    </row>
    <row r="221" spans="6:6" ht="15.75" customHeight="1" x14ac:dyDescent="0.2"/>
    <row r="222" spans="6:6" ht="15.75" customHeight="1" x14ac:dyDescent="0.2"/>
    <row r="223" spans="6:6" ht="15.75" customHeight="1" x14ac:dyDescent="0.2"/>
    <row r="224" spans="6: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G1:H1"/>
    <mergeCell ref="I1:J1"/>
    <mergeCell ref="K1:L1"/>
    <mergeCell ref="B16:F17"/>
  </mergeCells>
  <pageMargins left="0.70000000000000007" right="0.70000000000000007" top="0.75000000000000011" bottom="0.75000000000000011" header="0" footer="0"/>
  <pageSetup paperSize="5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9900"/>
  </sheetPr>
  <dimension ref="A1:Y1000"/>
  <sheetViews>
    <sheetView workbookViewId="0"/>
  </sheetViews>
  <sheetFormatPr baseColWidth="10" defaultColWidth="14.5" defaultRowHeight="15" customHeight="1" x14ac:dyDescent="0.2"/>
  <cols>
    <col min="1" max="1" width="6.33203125" customWidth="1"/>
    <col min="2" max="2" width="24.83203125" customWidth="1"/>
    <col min="3" max="3" width="0.5" customWidth="1"/>
    <col min="4" max="4" width="29.5" customWidth="1"/>
    <col min="5" max="5" width="16" customWidth="1"/>
    <col min="6" max="6" width="20.6640625" customWidth="1"/>
    <col min="7" max="7" width="0.5" customWidth="1"/>
    <col min="8" max="8" width="8" customWidth="1"/>
    <col min="9" max="9" width="7.5" customWidth="1"/>
    <col min="10" max="10" width="0.5" customWidth="1"/>
    <col min="11" max="11" width="8.5" customWidth="1"/>
    <col min="12" max="12" width="7.33203125" customWidth="1"/>
    <col min="13" max="13" width="23" customWidth="1"/>
    <col min="14" max="14" width="12.1640625" customWidth="1"/>
    <col min="15" max="15" width="9.5" customWidth="1"/>
    <col min="16" max="16" width="0.5" customWidth="1"/>
    <col min="17" max="17" width="10.83203125" customWidth="1"/>
    <col min="18" max="18" width="12.1640625" customWidth="1"/>
    <col min="19" max="19" width="20" customWidth="1"/>
    <col min="20" max="20" width="33.5" customWidth="1"/>
    <col min="21" max="21" width="10.83203125" customWidth="1"/>
  </cols>
  <sheetData>
    <row r="1" spans="1:25" ht="13.5" customHeight="1" x14ac:dyDescent="0.2">
      <c r="A1" s="1931"/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8"/>
      <c r="T1" s="1223"/>
      <c r="U1" s="1224"/>
      <c r="V1" s="1225"/>
      <c r="W1" s="1225"/>
      <c r="X1" s="1225"/>
      <c r="Y1" s="1225"/>
    </row>
    <row r="2" spans="1:25" ht="36" customHeight="1" x14ac:dyDescent="0.2">
      <c r="A2" s="1932" t="s">
        <v>738</v>
      </c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7"/>
      <c r="T2" s="1226"/>
      <c r="U2" s="1227"/>
      <c r="V2" s="195"/>
      <c r="W2" s="195"/>
      <c r="X2" s="195"/>
      <c r="Y2" s="195"/>
    </row>
    <row r="3" spans="1:25" ht="34.5" customHeight="1" x14ac:dyDescent="0.2">
      <c r="A3" s="1228" t="s">
        <v>14</v>
      </c>
      <c r="B3" s="1228" t="s">
        <v>293</v>
      </c>
      <c r="C3" s="1229"/>
      <c r="D3" s="1228" t="s">
        <v>294</v>
      </c>
      <c r="E3" s="1228" t="s">
        <v>295</v>
      </c>
      <c r="F3" s="1228" t="s">
        <v>223</v>
      </c>
      <c r="G3" s="1229"/>
      <c r="H3" s="1228" t="s">
        <v>296</v>
      </c>
      <c r="I3" s="1228" t="s">
        <v>215</v>
      </c>
      <c r="J3" s="1229"/>
      <c r="K3" s="1228" t="s">
        <v>739</v>
      </c>
      <c r="L3" s="1228" t="s">
        <v>298</v>
      </c>
      <c r="M3" s="1228" t="s">
        <v>740</v>
      </c>
      <c r="N3" s="1228" t="s">
        <v>741</v>
      </c>
      <c r="O3" s="1228" t="s">
        <v>300</v>
      </c>
      <c r="P3" s="1229"/>
      <c r="Q3" s="1228" t="s">
        <v>301</v>
      </c>
      <c r="R3" s="1228" t="s">
        <v>7</v>
      </c>
      <c r="S3" s="1228" t="s">
        <v>302</v>
      </c>
      <c r="T3" s="1223"/>
      <c r="U3" s="1224"/>
      <c r="V3" s="1225"/>
      <c r="W3" s="1225"/>
      <c r="X3" s="1225"/>
      <c r="Y3" s="1225"/>
    </row>
    <row r="4" spans="1:25" ht="27.75" customHeight="1" x14ac:dyDescent="0.2">
      <c r="A4" s="1230">
        <v>44720</v>
      </c>
      <c r="B4" s="1231" t="s">
        <v>466</v>
      </c>
      <c r="C4" s="1232"/>
      <c r="D4" s="1233" t="s">
        <v>742</v>
      </c>
      <c r="E4" s="1234" t="s">
        <v>592</v>
      </c>
      <c r="F4" s="1231" t="s">
        <v>743</v>
      </c>
      <c r="G4" s="1235"/>
      <c r="H4" s="1236"/>
      <c r="I4" s="1236"/>
      <c r="J4" s="1235"/>
      <c r="K4" s="1237">
        <v>0.66666666666666663</v>
      </c>
      <c r="L4" s="1237">
        <v>0.70833333333333337</v>
      </c>
      <c r="M4" s="1238" t="s">
        <v>744</v>
      </c>
      <c r="N4" s="1239" t="s">
        <v>53</v>
      </c>
      <c r="O4" s="1239" t="s">
        <v>53</v>
      </c>
      <c r="P4" s="1235"/>
      <c r="Q4" s="1237"/>
      <c r="R4" s="1237"/>
      <c r="S4" s="1238" t="s">
        <v>745</v>
      </c>
      <c r="T4" s="974"/>
      <c r="U4" s="909"/>
      <c r="V4" s="910"/>
      <c r="W4" s="910"/>
      <c r="X4" s="910"/>
      <c r="Y4" s="910"/>
    </row>
    <row r="5" spans="1:25" x14ac:dyDescent="0.2">
      <c r="A5" s="1933" t="s">
        <v>746</v>
      </c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9"/>
      <c r="T5" s="93"/>
      <c r="U5" s="93"/>
      <c r="V5" s="93"/>
      <c r="W5" s="93"/>
      <c r="X5" s="93"/>
      <c r="Y5" s="93"/>
    </row>
    <row r="6" spans="1:25" ht="27.75" customHeight="1" x14ac:dyDescent="0.2">
      <c r="A6" s="1934">
        <v>44721</v>
      </c>
      <c r="B6" s="1231" t="s">
        <v>466</v>
      </c>
      <c r="C6" s="1232"/>
      <c r="D6" s="1233" t="s">
        <v>742</v>
      </c>
      <c r="E6" s="1234" t="s">
        <v>592</v>
      </c>
      <c r="F6" s="1231" t="s">
        <v>743</v>
      </c>
      <c r="G6" s="1235"/>
      <c r="H6" s="1236"/>
      <c r="I6" s="1236"/>
      <c r="J6" s="1235"/>
      <c r="K6" s="1240"/>
      <c r="L6" s="1241"/>
      <c r="M6" s="1241"/>
      <c r="N6" s="1242">
        <v>0.55208333333333337</v>
      </c>
      <c r="O6" s="1242">
        <f t="shared" ref="O6:O7" si="0">N6+TIME(0,30,0)</f>
        <v>0.57291666666666674</v>
      </c>
      <c r="P6" s="1235"/>
      <c r="Q6" s="1238" t="s">
        <v>747</v>
      </c>
      <c r="R6" s="1237"/>
      <c r="S6" s="1238" t="s">
        <v>745</v>
      </c>
      <c r="T6" s="974"/>
      <c r="U6" s="909"/>
      <c r="V6" s="910"/>
      <c r="W6" s="910"/>
      <c r="X6" s="910"/>
      <c r="Y6" s="910"/>
    </row>
    <row r="7" spans="1:25" ht="27.75" customHeight="1" x14ac:dyDescent="0.2">
      <c r="A7" s="1619"/>
      <c r="B7" s="1243" t="s">
        <v>748</v>
      </c>
      <c r="C7" s="1244"/>
      <c r="D7" s="1238" t="s">
        <v>749</v>
      </c>
      <c r="E7" s="1238" t="s">
        <v>750</v>
      </c>
      <c r="F7" s="1243" t="s">
        <v>743</v>
      </c>
      <c r="G7" s="1245"/>
      <c r="H7" s="1246" t="s">
        <v>751</v>
      </c>
      <c r="I7" s="1247">
        <v>5.2083333333333336E-2</v>
      </c>
      <c r="J7" s="1245"/>
      <c r="K7" s="1242">
        <f>O6+I7</f>
        <v>0.62500000000000011</v>
      </c>
      <c r="L7" s="1242">
        <f t="shared" ref="L7:L8" si="1">K7+TIME(1,0,0)</f>
        <v>0.66666666666666674</v>
      </c>
      <c r="M7" s="1243" t="s">
        <v>752</v>
      </c>
      <c r="N7" s="1242">
        <v>0.80208333333333337</v>
      </c>
      <c r="O7" s="1242">
        <f t="shared" si="0"/>
        <v>0.82291666666666674</v>
      </c>
      <c r="P7" s="1245"/>
      <c r="Q7" s="1238" t="s">
        <v>386</v>
      </c>
      <c r="R7" s="1237"/>
      <c r="S7" s="1238" t="s">
        <v>753</v>
      </c>
      <c r="T7" s="1248" t="s">
        <v>754</v>
      </c>
      <c r="U7" s="909"/>
      <c r="V7" s="913"/>
      <c r="W7" s="913"/>
      <c r="X7" s="913"/>
      <c r="Y7" s="913"/>
    </row>
    <row r="8" spans="1:25" ht="27.75" customHeight="1" x14ac:dyDescent="0.2">
      <c r="A8" s="1619"/>
      <c r="B8" s="1243" t="s">
        <v>755</v>
      </c>
      <c r="C8" s="1249"/>
      <c r="D8" s="1238" t="s">
        <v>756</v>
      </c>
      <c r="E8" s="1238" t="s">
        <v>757</v>
      </c>
      <c r="F8" s="1243" t="s">
        <v>758</v>
      </c>
      <c r="G8" s="1250"/>
      <c r="H8" s="1246" t="s">
        <v>759</v>
      </c>
      <c r="I8" s="1242">
        <v>6.25E-2</v>
      </c>
      <c r="J8" s="1250"/>
      <c r="K8" s="1251">
        <f>I8+O7</f>
        <v>0.88541666666666674</v>
      </c>
      <c r="L8" s="1251">
        <f t="shared" si="1"/>
        <v>0.92708333333333337</v>
      </c>
      <c r="M8" s="1243" t="s">
        <v>760</v>
      </c>
      <c r="N8" s="1251">
        <v>2.0833333333333332E-2</v>
      </c>
      <c r="O8" s="1251">
        <v>4.1666666666666664E-2</v>
      </c>
      <c r="P8" s="1250"/>
      <c r="Q8" s="1237" t="s">
        <v>228</v>
      </c>
      <c r="R8" s="1237"/>
      <c r="S8" s="1238"/>
      <c r="T8" s="974"/>
      <c r="U8" s="910"/>
      <c r="V8" s="1252"/>
      <c r="W8" s="910"/>
      <c r="X8" s="910"/>
      <c r="Y8" s="910"/>
    </row>
    <row r="9" spans="1:25" ht="21.75" customHeight="1" x14ac:dyDescent="0.2">
      <c r="A9" s="1935" t="s">
        <v>761</v>
      </c>
      <c r="B9" s="1598"/>
      <c r="C9" s="1598"/>
      <c r="D9" s="1598"/>
      <c r="E9" s="1598"/>
      <c r="F9" s="1598"/>
      <c r="G9" s="1598"/>
      <c r="H9" s="1598"/>
      <c r="I9" s="1598"/>
      <c r="J9" s="1598"/>
      <c r="K9" s="1598"/>
      <c r="L9" s="1598"/>
      <c r="M9" s="1598"/>
      <c r="N9" s="1598"/>
      <c r="O9" s="1598"/>
      <c r="P9" s="1598"/>
      <c r="Q9" s="1598"/>
      <c r="R9" s="1598"/>
      <c r="S9" s="1599"/>
      <c r="T9" s="1227"/>
      <c r="U9" s="1227"/>
      <c r="V9" s="195"/>
      <c r="W9" s="195"/>
      <c r="X9" s="195"/>
      <c r="Y9" s="195"/>
    </row>
    <row r="10" spans="1:25" ht="27.75" customHeight="1" x14ac:dyDescent="0.2">
      <c r="A10" s="1936">
        <v>44722</v>
      </c>
      <c r="B10" s="1937" t="s">
        <v>496</v>
      </c>
      <c r="C10" s="1941"/>
      <c r="D10" s="1942" t="s">
        <v>762</v>
      </c>
      <c r="E10" s="1942" t="s">
        <v>763</v>
      </c>
      <c r="F10" s="1937" t="s">
        <v>743</v>
      </c>
      <c r="G10" s="1944"/>
      <c r="H10" s="1945" t="s">
        <v>764</v>
      </c>
      <c r="I10" s="1947">
        <v>7.9861111111111105E-2</v>
      </c>
      <c r="J10" s="1944"/>
      <c r="K10" s="1948">
        <v>0.38541666666666669</v>
      </c>
      <c r="L10" s="1949">
        <v>0.42708333333333331</v>
      </c>
      <c r="M10" s="1937" t="s">
        <v>765</v>
      </c>
      <c r="N10" s="1948">
        <v>0.875</v>
      </c>
      <c r="O10" s="1948">
        <v>0.91666666666666663</v>
      </c>
      <c r="P10" s="1944"/>
      <c r="Q10" s="1237" t="s">
        <v>231</v>
      </c>
      <c r="R10" s="1247" t="s">
        <v>600</v>
      </c>
      <c r="S10" s="1238"/>
      <c r="T10" s="974"/>
      <c r="U10" s="909"/>
      <c r="V10" s="910"/>
      <c r="W10" s="910"/>
      <c r="X10" s="910"/>
      <c r="Y10" s="910"/>
    </row>
    <row r="11" spans="1:25" ht="27.75" customHeight="1" x14ac:dyDescent="0.2">
      <c r="A11" s="1619"/>
      <c r="B11" s="1619"/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238" t="s">
        <v>328</v>
      </c>
      <c r="R11" s="1247" t="s">
        <v>766</v>
      </c>
      <c r="S11" s="1238"/>
      <c r="T11" s="973"/>
      <c r="U11" s="909"/>
      <c r="V11" s="910"/>
      <c r="W11" s="910"/>
      <c r="X11" s="910"/>
      <c r="Y11" s="910"/>
    </row>
    <row r="12" spans="1:25" ht="27.75" customHeight="1" x14ac:dyDescent="0.2">
      <c r="A12" s="1616"/>
      <c r="B12" s="1616"/>
      <c r="C12" s="1616"/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238" t="s">
        <v>228</v>
      </c>
      <c r="R12" s="1247" t="s">
        <v>766</v>
      </c>
      <c r="S12" s="1238"/>
      <c r="T12" s="974"/>
      <c r="U12" s="1252"/>
      <c r="V12" s="910"/>
      <c r="W12" s="910"/>
      <c r="X12" s="910"/>
      <c r="Y12" s="910"/>
    </row>
    <row r="13" spans="1:25" ht="19.5" customHeight="1" x14ac:dyDescent="0.2">
      <c r="A13" s="1935" t="s">
        <v>767</v>
      </c>
      <c r="B13" s="1598"/>
      <c r="C13" s="1598"/>
      <c r="D13" s="1598"/>
      <c r="E13" s="1598"/>
      <c r="F13" s="1598"/>
      <c r="G13" s="1598"/>
      <c r="H13" s="1598"/>
      <c r="I13" s="1598"/>
      <c r="J13" s="1598"/>
      <c r="K13" s="1598"/>
      <c r="L13" s="1598"/>
      <c r="M13" s="1598"/>
      <c r="N13" s="1598"/>
      <c r="O13" s="1598"/>
      <c r="P13" s="1598"/>
      <c r="Q13" s="1598"/>
      <c r="R13" s="1598"/>
      <c r="S13" s="1599"/>
      <c r="T13" s="1227"/>
      <c r="U13" s="1227"/>
      <c r="V13" s="1253"/>
      <c r="W13" s="1253"/>
      <c r="X13" s="1253"/>
      <c r="Y13" s="1253"/>
    </row>
    <row r="14" spans="1:25" ht="27.75" customHeight="1" x14ac:dyDescent="0.2">
      <c r="A14" s="1934">
        <v>44723</v>
      </c>
      <c r="B14" s="1937" t="s">
        <v>768</v>
      </c>
      <c r="C14" s="1941"/>
      <c r="D14" s="1943" t="s">
        <v>769</v>
      </c>
      <c r="E14" s="1943" t="s">
        <v>770</v>
      </c>
      <c r="F14" s="1937" t="s">
        <v>743</v>
      </c>
      <c r="G14" s="1944"/>
      <c r="H14" s="1946" t="s">
        <v>771</v>
      </c>
      <c r="I14" s="1948">
        <v>7.7777777777777779E-2</v>
      </c>
      <c r="J14" s="1944"/>
      <c r="K14" s="1948">
        <v>0.43402777777777773</v>
      </c>
      <c r="L14" s="1948">
        <v>0.49652777777777773</v>
      </c>
      <c r="M14" s="1950"/>
      <c r="N14" s="1948">
        <v>0.63541666666666663</v>
      </c>
      <c r="O14" s="1948">
        <v>0.69791666666666663</v>
      </c>
      <c r="P14" s="1944"/>
      <c r="Q14" s="1254" t="s">
        <v>231</v>
      </c>
      <c r="R14" s="1255" t="s">
        <v>600</v>
      </c>
      <c r="S14" s="1254"/>
      <c r="T14" s="974"/>
      <c r="U14" s="910"/>
      <c r="V14" s="910"/>
      <c r="W14" s="910"/>
      <c r="X14" s="910"/>
      <c r="Y14" s="910"/>
    </row>
    <row r="15" spans="1:25" ht="27.75" customHeight="1" x14ac:dyDescent="0.2">
      <c r="A15" s="1619"/>
      <c r="B15" s="1616"/>
      <c r="C15" s="1619"/>
      <c r="D15" s="1616"/>
      <c r="E15" s="1616"/>
      <c r="F15" s="1616"/>
      <c r="G15" s="1619"/>
      <c r="H15" s="1616"/>
      <c r="I15" s="1616"/>
      <c r="J15" s="1619"/>
      <c r="K15" s="1616"/>
      <c r="L15" s="1616"/>
      <c r="M15" s="1616"/>
      <c r="N15" s="1616"/>
      <c r="O15" s="1616"/>
      <c r="P15" s="1619"/>
      <c r="Q15" s="1254" t="s">
        <v>328</v>
      </c>
      <c r="R15" s="1256" t="s">
        <v>600</v>
      </c>
      <c r="S15" s="1254"/>
      <c r="T15" s="974"/>
      <c r="U15" s="910"/>
      <c r="V15" s="910"/>
      <c r="W15" s="910"/>
      <c r="X15" s="910"/>
      <c r="Y15" s="910"/>
    </row>
    <row r="16" spans="1:25" ht="27.75" customHeight="1" x14ac:dyDescent="0.2">
      <c r="A16" s="1616"/>
      <c r="B16" s="1243" t="s">
        <v>723</v>
      </c>
      <c r="C16" s="1616"/>
      <c r="D16" s="1238" t="s">
        <v>772</v>
      </c>
      <c r="E16" s="1238"/>
      <c r="F16" s="1243" t="s">
        <v>743</v>
      </c>
      <c r="G16" s="1616"/>
      <c r="H16" s="1246" t="s">
        <v>730</v>
      </c>
      <c r="I16" s="1242">
        <v>2.7777777777777776E-2</v>
      </c>
      <c r="J16" s="1616"/>
      <c r="K16" s="1242">
        <v>0.79166666666666663</v>
      </c>
      <c r="L16" s="1242">
        <v>0.83333333333333337</v>
      </c>
      <c r="M16" s="1246"/>
      <c r="N16" s="1242">
        <v>0.88541666666666663</v>
      </c>
      <c r="O16" s="1242">
        <v>0.92708333333333337</v>
      </c>
      <c r="P16" s="1616"/>
      <c r="Q16" s="1254" t="s">
        <v>228</v>
      </c>
      <c r="R16" s="1256" t="s">
        <v>600</v>
      </c>
      <c r="S16" s="1254"/>
      <c r="T16" s="1257"/>
      <c r="U16" s="974"/>
      <c r="V16" s="974"/>
      <c r="W16" s="910"/>
      <c r="X16" s="910"/>
      <c r="Y16" s="910"/>
    </row>
    <row r="17" spans="1:25" ht="22.5" customHeight="1" x14ac:dyDescent="0.2">
      <c r="A17" s="1935" t="s">
        <v>773</v>
      </c>
      <c r="B17" s="1598"/>
      <c r="C17" s="1598"/>
      <c r="D17" s="1598"/>
      <c r="E17" s="1598"/>
      <c r="F17" s="1598"/>
      <c r="G17" s="1598"/>
      <c r="H17" s="1598"/>
      <c r="I17" s="1598"/>
      <c r="J17" s="1598"/>
      <c r="K17" s="1598"/>
      <c r="L17" s="1598"/>
      <c r="M17" s="1598"/>
      <c r="N17" s="1598"/>
      <c r="O17" s="1598"/>
      <c r="P17" s="1598"/>
      <c r="Q17" s="1598"/>
      <c r="R17" s="1598"/>
      <c r="S17" s="1599"/>
      <c r="T17" s="1227"/>
      <c r="U17" s="1227"/>
      <c r="V17" s="1253"/>
      <c r="W17" s="1253"/>
      <c r="X17" s="1253"/>
      <c r="Y17" s="1253"/>
    </row>
    <row r="18" spans="1:25" ht="36.75" customHeight="1" x14ac:dyDescent="0.2">
      <c r="A18" s="1939">
        <v>44724</v>
      </c>
      <c r="B18" s="1258" t="s">
        <v>774</v>
      </c>
      <c r="C18" s="1940"/>
      <c r="D18" s="1258" t="s">
        <v>775</v>
      </c>
      <c r="E18" s="1258" t="s">
        <v>776</v>
      </c>
      <c r="F18" s="1259" t="s">
        <v>758</v>
      </c>
      <c r="G18" s="1940"/>
      <c r="H18" s="743" t="s">
        <v>777</v>
      </c>
      <c r="I18" s="1260">
        <v>4.1666666666666664E-2</v>
      </c>
      <c r="J18" s="1940"/>
      <c r="K18" s="1261">
        <f>I18+O16</f>
        <v>0.96875</v>
      </c>
      <c r="L18" s="1260">
        <f>K18+TIME(1,0,0)</f>
        <v>1.0104166666666667</v>
      </c>
      <c r="M18" s="1262"/>
      <c r="N18" s="1260">
        <v>0.36458333333333331</v>
      </c>
      <c r="O18" s="1260">
        <f>N18+TIME(1,0,0)</f>
        <v>0.40625</v>
      </c>
      <c r="P18" s="1940"/>
      <c r="Q18" s="743" t="e">
        <f>#REF!</f>
        <v>#REF!</v>
      </c>
      <c r="R18" s="779" t="s">
        <v>778</v>
      </c>
      <c r="S18" s="743"/>
      <c r="T18" s="304"/>
      <c r="U18" s="1227"/>
      <c r="V18" s="195"/>
      <c r="W18" s="195"/>
      <c r="X18" s="195"/>
      <c r="Y18" s="195"/>
    </row>
    <row r="19" spans="1:25" ht="105.75" customHeight="1" x14ac:dyDescent="0.2">
      <c r="A19" s="1616"/>
      <c r="B19" s="743" t="s">
        <v>568</v>
      </c>
      <c r="C19" s="1616"/>
      <c r="D19" s="743"/>
      <c r="E19" s="743"/>
      <c r="F19" s="1259"/>
      <c r="G19" s="1616"/>
      <c r="H19" s="743" t="s">
        <v>779</v>
      </c>
      <c r="I19" s="1260">
        <v>4.1666666666666664E-2</v>
      </c>
      <c r="J19" s="1616"/>
      <c r="K19" s="1261">
        <v>0.4513888888888889</v>
      </c>
      <c r="L19" s="1261">
        <v>0.5</v>
      </c>
      <c r="M19" s="1259" t="s">
        <v>780</v>
      </c>
      <c r="N19" s="1938" t="s">
        <v>781</v>
      </c>
      <c r="O19" s="1599"/>
      <c r="P19" s="1616"/>
      <c r="Q19" s="743" t="s">
        <v>416</v>
      </c>
      <c r="R19" s="779" t="s">
        <v>782</v>
      </c>
      <c r="S19" s="743"/>
      <c r="T19" s="1226"/>
      <c r="U19" s="1227"/>
      <c r="V19" s="195"/>
      <c r="W19" s="195"/>
      <c r="X19" s="195"/>
      <c r="Y19" s="195"/>
    </row>
    <row r="20" spans="1:25" ht="9" customHeight="1" x14ac:dyDescent="0.2">
      <c r="A20" s="1935"/>
      <c r="B20" s="1598"/>
      <c r="C20" s="1598"/>
      <c r="D20" s="1598"/>
      <c r="E20" s="1598"/>
      <c r="F20" s="1598"/>
      <c r="G20" s="1598"/>
      <c r="H20" s="1598"/>
      <c r="I20" s="1598"/>
      <c r="J20" s="1598"/>
      <c r="K20" s="1598"/>
      <c r="L20" s="1598"/>
      <c r="M20" s="1598"/>
      <c r="N20" s="1598"/>
      <c r="O20" s="1598"/>
      <c r="P20" s="1598"/>
      <c r="Q20" s="1598"/>
      <c r="R20" s="1598"/>
      <c r="S20" s="1599"/>
      <c r="T20" s="1227"/>
      <c r="U20" s="1227"/>
      <c r="V20" s="1253"/>
      <c r="W20" s="1253"/>
      <c r="X20" s="1253"/>
      <c r="Y20" s="1253"/>
    </row>
    <row r="21" spans="1:25" ht="13.5" customHeight="1" x14ac:dyDescent="0.2">
      <c r="A21" s="1161"/>
      <c r="B21" s="195"/>
      <c r="C21" s="1161"/>
      <c r="D21" s="1161"/>
      <c r="E21" s="1161"/>
      <c r="F21" s="1161"/>
      <c r="G21" s="1161"/>
      <c r="H21" s="1161"/>
      <c r="I21" s="1161"/>
      <c r="J21" s="1161"/>
      <c r="K21" s="1161"/>
      <c r="L21" s="1161"/>
      <c r="M21" s="1161"/>
      <c r="N21" s="1161"/>
      <c r="O21" s="1161"/>
      <c r="P21" s="1161"/>
      <c r="Q21" s="1161"/>
      <c r="R21" s="1161"/>
      <c r="S21" s="937"/>
      <c r="T21" s="1226"/>
      <c r="U21" s="1227"/>
      <c r="V21" s="195"/>
      <c r="W21" s="195"/>
      <c r="X21" s="195"/>
      <c r="Y21" s="195"/>
    </row>
    <row r="22" spans="1:25" ht="13.5" customHeight="1" x14ac:dyDescent="0.2">
      <c r="A22" s="1161"/>
      <c r="B22" s="1161"/>
      <c r="C22" s="1161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1"/>
      <c r="S22" s="937"/>
      <c r="T22" s="1226"/>
      <c r="U22" s="1227"/>
      <c r="V22" s="195"/>
      <c r="W22" s="195"/>
      <c r="X22" s="195"/>
      <c r="Y22" s="195"/>
    </row>
    <row r="23" spans="1:25" ht="13.5" customHeight="1" x14ac:dyDescent="0.2">
      <c r="A23" s="1161"/>
      <c r="B23" s="384" t="s">
        <v>783</v>
      </c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937"/>
      <c r="T23" s="1226"/>
      <c r="U23" s="1227"/>
      <c r="V23" s="195"/>
      <c r="W23" s="195"/>
      <c r="X23" s="195"/>
      <c r="Y23" s="195"/>
    </row>
    <row r="24" spans="1:25" ht="13.5" customHeight="1" x14ac:dyDescent="0.2">
      <c r="A24" s="1161"/>
      <c r="B24" s="1161"/>
      <c r="C24" s="1161"/>
      <c r="D24" s="1161"/>
      <c r="E24" s="1161"/>
      <c r="F24" s="1161"/>
      <c r="G24" s="1161"/>
      <c r="H24" s="1161"/>
      <c r="I24" s="1161"/>
      <c r="J24" s="1161"/>
      <c r="K24" s="1161"/>
      <c r="L24" s="1161"/>
      <c r="M24" s="1161"/>
      <c r="N24" s="1161"/>
      <c r="O24" s="1161"/>
      <c r="P24" s="1161"/>
      <c r="Q24" s="1161"/>
      <c r="R24" s="1161"/>
      <c r="S24" s="937"/>
      <c r="T24" s="1226"/>
      <c r="U24" s="1227"/>
      <c r="V24" s="195"/>
      <c r="W24" s="195"/>
      <c r="X24" s="195"/>
      <c r="Y24" s="195"/>
    </row>
    <row r="25" spans="1:25" ht="13.5" customHeight="1" x14ac:dyDescent="0.2">
      <c r="A25" s="1161"/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937"/>
      <c r="T25" s="1226"/>
      <c r="U25" s="1227"/>
      <c r="V25" s="195"/>
      <c r="W25" s="195"/>
      <c r="X25" s="195"/>
      <c r="Y25" s="195"/>
    </row>
    <row r="26" spans="1:25" ht="13.5" customHeight="1" x14ac:dyDescent="0.2">
      <c r="A26" s="1161"/>
      <c r="B26" s="1161"/>
      <c r="C26" s="1161"/>
      <c r="D26" s="1161"/>
      <c r="E26" s="1161"/>
      <c r="F26" s="1161"/>
      <c r="G26" s="1161"/>
      <c r="H26" s="1161"/>
      <c r="I26" s="1161"/>
      <c r="J26" s="1161"/>
      <c r="K26" s="1161"/>
      <c r="L26" s="1161"/>
      <c r="M26" s="1161"/>
      <c r="N26" s="1161"/>
      <c r="O26" s="1161"/>
      <c r="P26" s="1161"/>
      <c r="Q26" s="1161"/>
      <c r="R26" s="1161"/>
      <c r="S26" s="937"/>
      <c r="T26" s="1226"/>
      <c r="U26" s="1227"/>
      <c r="V26" s="195"/>
      <c r="W26" s="195"/>
      <c r="X26" s="195"/>
      <c r="Y26" s="195"/>
    </row>
    <row r="27" spans="1:25" ht="13.5" customHeight="1" x14ac:dyDescent="0.2">
      <c r="A27" s="1161"/>
      <c r="B27" s="1161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161"/>
      <c r="R27" s="1161"/>
      <c r="S27" s="937"/>
      <c r="T27" s="1226"/>
      <c r="U27" s="1227"/>
      <c r="V27" s="195"/>
      <c r="W27" s="195"/>
      <c r="X27" s="195"/>
      <c r="Y27" s="195"/>
    </row>
    <row r="28" spans="1:25" ht="13.5" customHeight="1" x14ac:dyDescent="0.2">
      <c r="A28" s="1161"/>
      <c r="B28" s="1161"/>
      <c r="C28" s="1161"/>
      <c r="D28" s="1161"/>
      <c r="E28" s="1161"/>
      <c r="F28" s="1161"/>
      <c r="G28" s="1161"/>
      <c r="H28" s="1161"/>
      <c r="I28" s="1161"/>
      <c r="J28" s="1161"/>
      <c r="K28" s="1161"/>
      <c r="L28" s="1161"/>
      <c r="M28" s="1161"/>
      <c r="N28" s="1161"/>
      <c r="O28" s="1161"/>
      <c r="P28" s="1161"/>
      <c r="Q28" s="1161"/>
      <c r="R28" s="1161"/>
      <c r="S28" s="937"/>
      <c r="T28" s="1226"/>
      <c r="U28" s="1227"/>
      <c r="V28" s="195"/>
      <c r="W28" s="195"/>
      <c r="X28" s="195"/>
      <c r="Y28" s="195"/>
    </row>
    <row r="29" spans="1:25" ht="13.5" customHeight="1" x14ac:dyDescent="0.2">
      <c r="A29" s="1161"/>
      <c r="B29" s="1161"/>
      <c r="C29" s="1161"/>
      <c r="D29" s="1161"/>
      <c r="E29" s="1161"/>
      <c r="F29" s="1161"/>
      <c r="G29" s="1161"/>
      <c r="H29" s="1161"/>
      <c r="I29" s="1161"/>
      <c r="J29" s="1161"/>
      <c r="K29" s="1161"/>
      <c r="L29" s="1161"/>
      <c r="M29" s="1161"/>
      <c r="N29" s="1161"/>
      <c r="O29" s="1161"/>
      <c r="P29" s="1161"/>
      <c r="Q29" s="1161"/>
      <c r="R29" s="1161"/>
      <c r="S29" s="937"/>
      <c r="T29" s="1226"/>
      <c r="U29" s="1227"/>
      <c r="V29" s="195"/>
      <c r="W29" s="195"/>
      <c r="X29" s="195"/>
      <c r="Y29" s="195"/>
    </row>
    <row r="30" spans="1:25" ht="13.5" customHeight="1" x14ac:dyDescent="0.2">
      <c r="A30" s="1161"/>
      <c r="B30" s="1161"/>
      <c r="C30" s="1161"/>
      <c r="D30" s="1161"/>
      <c r="E30" s="1161"/>
      <c r="F30" s="1161"/>
      <c r="G30" s="1161"/>
      <c r="H30" s="1161"/>
      <c r="I30" s="1161"/>
      <c r="J30" s="1161"/>
      <c r="K30" s="1161"/>
      <c r="L30" s="1161"/>
      <c r="M30" s="1161"/>
      <c r="N30" s="1161"/>
      <c r="O30" s="1161"/>
      <c r="P30" s="1161"/>
      <c r="Q30" s="1161"/>
      <c r="R30" s="1161"/>
      <c r="S30" s="937"/>
      <c r="T30" s="1226"/>
      <c r="U30" s="1227"/>
      <c r="V30" s="195"/>
      <c r="W30" s="195"/>
      <c r="X30" s="195"/>
      <c r="Y30" s="195"/>
    </row>
    <row r="31" spans="1:25" ht="13.5" customHeight="1" x14ac:dyDescent="0.2">
      <c r="A31" s="1161"/>
      <c r="B31" s="1161"/>
      <c r="C31" s="1161"/>
      <c r="D31" s="1161"/>
      <c r="E31" s="1161"/>
      <c r="F31" s="1161"/>
      <c r="G31" s="1161"/>
      <c r="H31" s="1161"/>
      <c r="I31" s="1161"/>
      <c r="J31" s="1161"/>
      <c r="K31" s="1161"/>
      <c r="L31" s="1161"/>
      <c r="M31" s="1161"/>
      <c r="N31" s="1161"/>
      <c r="O31" s="1161"/>
      <c r="P31" s="1161"/>
      <c r="Q31" s="1161"/>
      <c r="R31" s="1161"/>
      <c r="S31" s="937"/>
      <c r="T31" s="1226"/>
      <c r="U31" s="1227"/>
      <c r="V31" s="195"/>
      <c r="W31" s="195"/>
      <c r="X31" s="195"/>
      <c r="Y31" s="195"/>
    </row>
    <row r="32" spans="1:25" ht="13.5" customHeight="1" x14ac:dyDescent="0.2">
      <c r="A32" s="1161"/>
      <c r="B32" s="1161"/>
      <c r="C32" s="1161"/>
      <c r="D32" s="1161"/>
      <c r="E32" s="1161"/>
      <c r="F32" s="1161"/>
      <c r="G32" s="1161"/>
      <c r="H32" s="1161"/>
      <c r="I32" s="1161"/>
      <c r="J32" s="1161"/>
      <c r="K32" s="1161"/>
      <c r="L32" s="1161"/>
      <c r="M32" s="1161"/>
      <c r="N32" s="1161"/>
      <c r="O32" s="1161"/>
      <c r="P32" s="1161"/>
      <c r="Q32" s="1161"/>
      <c r="R32" s="1161"/>
      <c r="S32" s="937"/>
      <c r="T32" s="1226"/>
      <c r="U32" s="1227"/>
      <c r="V32" s="195"/>
      <c r="W32" s="195"/>
      <c r="X32" s="195"/>
      <c r="Y32" s="195"/>
    </row>
    <row r="33" spans="1:25" ht="13.5" customHeight="1" x14ac:dyDescent="0.2">
      <c r="A33" s="1161"/>
      <c r="B33" s="1161"/>
      <c r="C33" s="1161"/>
      <c r="D33" s="1161"/>
      <c r="E33" s="1161"/>
      <c r="F33" s="1161"/>
      <c r="G33" s="1161"/>
      <c r="H33" s="1161"/>
      <c r="I33" s="1161"/>
      <c r="J33" s="1161"/>
      <c r="K33" s="1161"/>
      <c r="L33" s="1161"/>
      <c r="M33" s="1161"/>
      <c r="N33" s="1161"/>
      <c r="O33" s="1161"/>
      <c r="P33" s="1161"/>
      <c r="Q33" s="1161"/>
      <c r="R33" s="1161"/>
      <c r="S33" s="937"/>
      <c r="T33" s="1226"/>
      <c r="U33" s="1227"/>
      <c r="V33" s="195"/>
      <c r="W33" s="195"/>
      <c r="X33" s="195"/>
      <c r="Y33" s="195"/>
    </row>
    <row r="34" spans="1:25" ht="13.5" customHeight="1" x14ac:dyDescent="0.2">
      <c r="A34" s="1161"/>
      <c r="B34" s="1161"/>
      <c r="C34" s="1161"/>
      <c r="D34" s="1161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1"/>
      <c r="R34" s="1161"/>
      <c r="S34" s="937"/>
      <c r="T34" s="1226"/>
      <c r="U34" s="1227"/>
      <c r="V34" s="195"/>
      <c r="W34" s="195"/>
      <c r="X34" s="195"/>
      <c r="Y34" s="195"/>
    </row>
    <row r="35" spans="1:25" ht="13.5" customHeight="1" x14ac:dyDescent="0.2">
      <c r="A35" s="1161"/>
      <c r="B35" s="1161"/>
      <c r="C35" s="1161"/>
      <c r="D35" s="1161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937"/>
      <c r="T35" s="1226"/>
      <c r="U35" s="1227"/>
      <c r="V35" s="195"/>
      <c r="W35" s="195"/>
      <c r="X35" s="195"/>
      <c r="Y35" s="195"/>
    </row>
    <row r="36" spans="1:25" ht="13.5" customHeight="1" x14ac:dyDescent="0.2">
      <c r="A36" s="1161"/>
      <c r="B36" s="1161"/>
      <c r="C36" s="1161"/>
      <c r="D36" s="1161"/>
      <c r="E36" s="1161"/>
      <c r="F36" s="1161"/>
      <c r="G36" s="1161"/>
      <c r="H36" s="1161"/>
      <c r="I36" s="1161"/>
      <c r="J36" s="1161"/>
      <c r="K36" s="1161"/>
      <c r="L36" s="1161"/>
      <c r="M36" s="1161"/>
      <c r="N36" s="1161"/>
      <c r="O36" s="1161"/>
      <c r="P36" s="1161"/>
      <c r="Q36" s="1161"/>
      <c r="R36" s="1161"/>
      <c r="S36" s="937"/>
      <c r="T36" s="1226"/>
      <c r="U36" s="1227"/>
      <c r="V36" s="195"/>
      <c r="W36" s="195"/>
      <c r="X36" s="195"/>
      <c r="Y36" s="195"/>
    </row>
    <row r="37" spans="1:25" ht="13.5" customHeight="1" x14ac:dyDescent="0.2">
      <c r="A37" s="1161"/>
      <c r="B37" s="1161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  <c r="Q37" s="1161"/>
      <c r="R37" s="1161"/>
      <c r="S37" s="937"/>
      <c r="T37" s="1226"/>
      <c r="U37" s="1227"/>
      <c r="V37" s="195"/>
      <c r="W37" s="195"/>
      <c r="X37" s="195"/>
      <c r="Y37" s="195"/>
    </row>
    <row r="38" spans="1:25" ht="13.5" customHeight="1" x14ac:dyDescent="0.2">
      <c r="A38" s="1161"/>
      <c r="B38" s="1161"/>
      <c r="C38" s="1161"/>
      <c r="D38" s="1161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937"/>
      <c r="T38" s="1226"/>
      <c r="U38" s="1227"/>
      <c r="V38" s="195"/>
      <c r="W38" s="195"/>
      <c r="X38" s="195"/>
      <c r="Y38" s="195"/>
    </row>
    <row r="39" spans="1:25" ht="13.5" customHeight="1" x14ac:dyDescent="0.2">
      <c r="A39" s="1161"/>
      <c r="B39" s="1161"/>
      <c r="C39" s="1161"/>
      <c r="D39" s="1161"/>
      <c r="E39" s="1161"/>
      <c r="F39" s="1161"/>
      <c r="G39" s="1161"/>
      <c r="H39" s="1161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937"/>
      <c r="T39" s="1226"/>
      <c r="U39" s="1227"/>
      <c r="V39" s="195"/>
      <c r="W39" s="195"/>
      <c r="X39" s="195"/>
      <c r="Y39" s="195"/>
    </row>
    <row r="40" spans="1:25" ht="13.5" customHeight="1" x14ac:dyDescent="0.2">
      <c r="A40" s="1161"/>
      <c r="B40" s="1161"/>
      <c r="C40" s="1161"/>
      <c r="D40" s="1161"/>
      <c r="E40" s="1161"/>
      <c r="F40" s="1161"/>
      <c r="G40" s="1161"/>
      <c r="H40" s="1161"/>
      <c r="I40" s="1161"/>
      <c r="J40" s="1161"/>
      <c r="K40" s="1161"/>
      <c r="L40" s="1161"/>
      <c r="M40" s="1161"/>
      <c r="N40" s="1161"/>
      <c r="O40" s="1161"/>
      <c r="P40" s="1161"/>
      <c r="Q40" s="1161"/>
      <c r="R40" s="1161"/>
      <c r="S40" s="937"/>
      <c r="T40" s="1226"/>
      <c r="U40" s="1227"/>
      <c r="V40" s="195"/>
      <c r="W40" s="195"/>
      <c r="X40" s="195"/>
      <c r="Y40" s="195"/>
    </row>
    <row r="41" spans="1:25" ht="13.5" customHeight="1" x14ac:dyDescent="0.2">
      <c r="A41" s="1161"/>
      <c r="B41" s="1161"/>
      <c r="C41" s="1161"/>
      <c r="D41" s="1161"/>
      <c r="E41" s="1161"/>
      <c r="F41" s="1161"/>
      <c r="G41" s="1161"/>
      <c r="H41" s="1161"/>
      <c r="I41" s="1161"/>
      <c r="J41" s="1161"/>
      <c r="K41" s="1161"/>
      <c r="L41" s="1161"/>
      <c r="M41" s="1161"/>
      <c r="N41" s="1161"/>
      <c r="O41" s="1161"/>
      <c r="P41" s="1161"/>
      <c r="Q41" s="1161"/>
      <c r="R41" s="1161"/>
      <c r="S41" s="937"/>
      <c r="T41" s="1226"/>
      <c r="U41" s="1227"/>
      <c r="V41" s="195"/>
      <c r="W41" s="195"/>
      <c r="X41" s="195"/>
      <c r="Y41" s="195"/>
    </row>
    <row r="42" spans="1:25" ht="13.5" customHeight="1" x14ac:dyDescent="0.2">
      <c r="A42" s="1161"/>
      <c r="B42" s="1161"/>
      <c r="C42" s="1161"/>
      <c r="D42" s="1161"/>
      <c r="E42" s="1161"/>
      <c r="F42" s="1161"/>
      <c r="G42" s="1161"/>
      <c r="H42" s="1161"/>
      <c r="I42" s="1161"/>
      <c r="J42" s="1161"/>
      <c r="K42" s="1161"/>
      <c r="L42" s="1161"/>
      <c r="M42" s="1161"/>
      <c r="N42" s="1161"/>
      <c r="O42" s="1161"/>
      <c r="P42" s="1161"/>
      <c r="Q42" s="1161"/>
      <c r="R42" s="1161"/>
      <c r="S42" s="937"/>
      <c r="T42" s="1226"/>
      <c r="U42" s="1227"/>
      <c r="V42" s="195"/>
      <c r="W42" s="195"/>
      <c r="X42" s="195"/>
      <c r="Y42" s="195"/>
    </row>
    <row r="43" spans="1:25" ht="13.5" customHeight="1" x14ac:dyDescent="0.2">
      <c r="A43" s="1161"/>
      <c r="B43" s="1161"/>
      <c r="C43" s="1161"/>
      <c r="D43" s="1161"/>
      <c r="E43" s="1161"/>
      <c r="F43" s="1161"/>
      <c r="G43" s="1161"/>
      <c r="H43" s="1161"/>
      <c r="I43" s="1161"/>
      <c r="J43" s="1161"/>
      <c r="K43" s="1161"/>
      <c r="L43" s="1161"/>
      <c r="M43" s="1161"/>
      <c r="N43" s="1161"/>
      <c r="O43" s="1161"/>
      <c r="P43" s="1161"/>
      <c r="Q43" s="1161"/>
      <c r="R43" s="1161"/>
      <c r="S43" s="937"/>
      <c r="T43" s="1226"/>
      <c r="U43" s="1227"/>
      <c r="V43" s="195"/>
      <c r="W43" s="195"/>
      <c r="X43" s="195"/>
      <c r="Y43" s="195"/>
    </row>
    <row r="44" spans="1:25" ht="13.5" customHeight="1" x14ac:dyDescent="0.2">
      <c r="A44" s="1161"/>
      <c r="B44" s="1161"/>
      <c r="C44" s="1161"/>
      <c r="D44" s="1161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937"/>
      <c r="T44" s="1226"/>
      <c r="U44" s="1227"/>
      <c r="V44" s="195"/>
      <c r="W44" s="195"/>
      <c r="X44" s="195"/>
      <c r="Y44" s="195"/>
    </row>
    <row r="45" spans="1:25" ht="13.5" customHeight="1" x14ac:dyDescent="0.2">
      <c r="A45" s="1161"/>
      <c r="B45" s="1161"/>
      <c r="C45" s="1161"/>
      <c r="D45" s="1161"/>
      <c r="E45" s="1161"/>
      <c r="F45" s="1161"/>
      <c r="G45" s="1161"/>
      <c r="H45" s="1161"/>
      <c r="I45" s="1161"/>
      <c r="J45" s="1161"/>
      <c r="K45" s="1161"/>
      <c r="L45" s="1161"/>
      <c r="M45" s="1161"/>
      <c r="N45" s="1161"/>
      <c r="O45" s="1161"/>
      <c r="P45" s="1161"/>
      <c r="Q45" s="1161"/>
      <c r="R45" s="1161"/>
      <c r="S45" s="937"/>
      <c r="T45" s="1226"/>
      <c r="U45" s="1227"/>
      <c r="V45" s="195"/>
      <c r="W45" s="195"/>
      <c r="X45" s="195"/>
      <c r="Y45" s="195"/>
    </row>
    <row r="46" spans="1:25" ht="13.5" customHeight="1" x14ac:dyDescent="0.2">
      <c r="A46" s="1161"/>
      <c r="B46" s="1161"/>
      <c r="C46" s="1161"/>
      <c r="D46" s="1161"/>
      <c r="E46" s="1161"/>
      <c r="F46" s="1161"/>
      <c r="G46" s="1161"/>
      <c r="H46" s="1161"/>
      <c r="I46" s="1161"/>
      <c r="J46" s="1161"/>
      <c r="K46" s="1161"/>
      <c r="L46" s="1161"/>
      <c r="M46" s="1161"/>
      <c r="N46" s="1161"/>
      <c r="O46" s="1161"/>
      <c r="P46" s="1161"/>
      <c r="Q46" s="1161"/>
      <c r="R46" s="1161"/>
      <c r="S46" s="937"/>
      <c r="T46" s="1226"/>
      <c r="U46" s="1227"/>
      <c r="V46" s="195"/>
      <c r="W46" s="195"/>
      <c r="X46" s="195"/>
      <c r="Y46" s="195"/>
    </row>
    <row r="47" spans="1:25" ht="13.5" customHeight="1" x14ac:dyDescent="0.2">
      <c r="A47" s="1161"/>
      <c r="B47" s="1161"/>
      <c r="C47" s="1161"/>
      <c r="D47" s="1161"/>
      <c r="E47" s="1161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937"/>
      <c r="T47" s="1226"/>
      <c r="U47" s="1227"/>
      <c r="V47" s="195"/>
      <c r="W47" s="195"/>
      <c r="X47" s="195"/>
      <c r="Y47" s="195"/>
    </row>
    <row r="48" spans="1:25" ht="13.5" customHeight="1" x14ac:dyDescent="0.2">
      <c r="A48" s="1161"/>
      <c r="B48" s="1161"/>
      <c r="C48" s="1161"/>
      <c r="D48" s="1161"/>
      <c r="E48" s="1161"/>
      <c r="F48" s="1161"/>
      <c r="G48" s="1161"/>
      <c r="H48" s="1161"/>
      <c r="I48" s="1161"/>
      <c r="J48" s="1161"/>
      <c r="K48" s="1161"/>
      <c r="L48" s="1161"/>
      <c r="M48" s="1161"/>
      <c r="N48" s="1161"/>
      <c r="O48" s="1161"/>
      <c r="P48" s="1161"/>
      <c r="Q48" s="1161"/>
      <c r="R48" s="1161"/>
      <c r="S48" s="937"/>
      <c r="T48" s="1226"/>
      <c r="U48" s="1227"/>
      <c r="V48" s="195"/>
      <c r="W48" s="195"/>
      <c r="X48" s="195"/>
      <c r="Y48" s="195"/>
    </row>
    <row r="49" spans="1:25" ht="13.5" customHeight="1" x14ac:dyDescent="0.2">
      <c r="A49" s="1161"/>
      <c r="B49" s="1161"/>
      <c r="C49" s="1161"/>
      <c r="D49" s="1161"/>
      <c r="E49" s="1161"/>
      <c r="F49" s="1161"/>
      <c r="G49" s="1161"/>
      <c r="H49" s="1161"/>
      <c r="I49" s="1161"/>
      <c r="J49" s="1161"/>
      <c r="K49" s="1161"/>
      <c r="L49" s="1161"/>
      <c r="M49" s="1161"/>
      <c r="N49" s="1161"/>
      <c r="O49" s="1161"/>
      <c r="P49" s="1161"/>
      <c r="Q49" s="1161"/>
      <c r="R49" s="1161"/>
      <c r="S49" s="937"/>
      <c r="T49" s="1226"/>
      <c r="U49" s="1227"/>
      <c r="V49" s="195"/>
      <c r="W49" s="195"/>
      <c r="X49" s="195"/>
      <c r="Y49" s="195"/>
    </row>
    <row r="50" spans="1:25" ht="13.5" customHeight="1" x14ac:dyDescent="0.2">
      <c r="A50" s="1161"/>
      <c r="B50" s="1161"/>
      <c r="C50" s="1161"/>
      <c r="D50" s="1161"/>
      <c r="E50" s="1161"/>
      <c r="F50" s="1161"/>
      <c r="G50" s="1161"/>
      <c r="H50" s="1161"/>
      <c r="I50" s="1161"/>
      <c r="J50" s="1161"/>
      <c r="K50" s="1161"/>
      <c r="L50" s="1161"/>
      <c r="M50" s="1161"/>
      <c r="N50" s="1161"/>
      <c r="O50" s="1161"/>
      <c r="P50" s="1161"/>
      <c r="Q50" s="1161"/>
      <c r="R50" s="1161"/>
      <c r="S50" s="937"/>
      <c r="T50" s="1226"/>
      <c r="U50" s="1227"/>
      <c r="V50" s="195"/>
      <c r="W50" s="195"/>
      <c r="X50" s="195"/>
      <c r="Y50" s="195"/>
    </row>
    <row r="51" spans="1:25" ht="13.5" customHeight="1" x14ac:dyDescent="0.2">
      <c r="A51" s="1161"/>
      <c r="B51" s="1161"/>
      <c r="C51" s="1161"/>
      <c r="D51" s="1161"/>
      <c r="E51" s="1161"/>
      <c r="F51" s="1161"/>
      <c r="G51" s="1161"/>
      <c r="H51" s="1161"/>
      <c r="I51" s="1161"/>
      <c r="J51" s="1161"/>
      <c r="K51" s="1161"/>
      <c r="L51" s="1161"/>
      <c r="M51" s="1161"/>
      <c r="N51" s="1161"/>
      <c r="O51" s="1161"/>
      <c r="P51" s="1161"/>
      <c r="Q51" s="1161"/>
      <c r="R51" s="1161"/>
      <c r="S51" s="937"/>
      <c r="T51" s="1226"/>
      <c r="U51" s="1227"/>
      <c r="V51" s="195"/>
      <c r="W51" s="195"/>
      <c r="X51" s="195"/>
      <c r="Y51" s="195"/>
    </row>
    <row r="52" spans="1:25" ht="13.5" customHeight="1" x14ac:dyDescent="0.2">
      <c r="A52" s="1161"/>
      <c r="B52" s="1161"/>
      <c r="C52" s="1161"/>
      <c r="D52" s="1161"/>
      <c r="E52" s="1161"/>
      <c r="F52" s="1161"/>
      <c r="G52" s="1161"/>
      <c r="H52" s="1161"/>
      <c r="I52" s="1161"/>
      <c r="J52" s="1161"/>
      <c r="K52" s="1161"/>
      <c r="L52" s="1161"/>
      <c r="M52" s="1161"/>
      <c r="N52" s="1161"/>
      <c r="O52" s="1161"/>
      <c r="P52" s="1161"/>
      <c r="Q52" s="1161"/>
      <c r="R52" s="1161"/>
      <c r="S52" s="937"/>
      <c r="T52" s="1226"/>
      <c r="U52" s="1227"/>
      <c r="V52" s="195"/>
      <c r="W52" s="195"/>
      <c r="X52" s="195"/>
      <c r="Y52" s="195"/>
    </row>
    <row r="53" spans="1:25" ht="13.5" customHeight="1" x14ac:dyDescent="0.2">
      <c r="A53" s="1161"/>
      <c r="B53" s="1161"/>
      <c r="C53" s="1161"/>
      <c r="D53" s="1161"/>
      <c r="E53" s="1161"/>
      <c r="F53" s="1161"/>
      <c r="G53" s="1161"/>
      <c r="H53" s="1161"/>
      <c r="I53" s="1161"/>
      <c r="J53" s="1161"/>
      <c r="K53" s="1161"/>
      <c r="L53" s="1161"/>
      <c r="M53" s="1161"/>
      <c r="N53" s="1161"/>
      <c r="O53" s="1161"/>
      <c r="P53" s="1161"/>
      <c r="Q53" s="1161"/>
      <c r="R53" s="1161"/>
      <c r="S53" s="937"/>
      <c r="T53" s="1226"/>
      <c r="U53" s="1227"/>
      <c r="V53" s="195"/>
      <c r="W53" s="195"/>
      <c r="X53" s="195"/>
      <c r="Y53" s="195"/>
    </row>
    <row r="54" spans="1:25" ht="13.5" customHeight="1" x14ac:dyDescent="0.2">
      <c r="A54" s="1161"/>
      <c r="B54" s="1161"/>
      <c r="C54" s="1161"/>
      <c r="D54" s="1161"/>
      <c r="E54" s="1161"/>
      <c r="F54" s="1161"/>
      <c r="G54" s="1161"/>
      <c r="H54" s="1161"/>
      <c r="I54" s="1161"/>
      <c r="J54" s="1161"/>
      <c r="K54" s="1161"/>
      <c r="L54" s="1161"/>
      <c r="M54" s="1161"/>
      <c r="N54" s="1161"/>
      <c r="O54" s="1161"/>
      <c r="P54" s="1161"/>
      <c r="Q54" s="1161"/>
      <c r="R54" s="1161"/>
      <c r="S54" s="937"/>
      <c r="T54" s="1226"/>
      <c r="U54" s="1227"/>
      <c r="V54" s="195"/>
      <c r="W54" s="195"/>
      <c r="X54" s="195"/>
      <c r="Y54" s="195"/>
    </row>
    <row r="55" spans="1:25" ht="13.5" customHeight="1" x14ac:dyDescent="0.2">
      <c r="A55" s="1161"/>
      <c r="B55" s="1161"/>
      <c r="C55" s="1161"/>
      <c r="D55" s="1161"/>
      <c r="E55" s="1161"/>
      <c r="F55" s="1161"/>
      <c r="G55" s="1161"/>
      <c r="H55" s="1161"/>
      <c r="I55" s="1161"/>
      <c r="J55" s="1161"/>
      <c r="K55" s="1161"/>
      <c r="L55" s="1161"/>
      <c r="M55" s="1161"/>
      <c r="N55" s="1161"/>
      <c r="O55" s="1161"/>
      <c r="P55" s="1161"/>
      <c r="Q55" s="1161"/>
      <c r="R55" s="1161"/>
      <c r="S55" s="937"/>
      <c r="T55" s="1226"/>
      <c r="U55" s="1227"/>
      <c r="V55" s="195"/>
      <c r="W55" s="195"/>
      <c r="X55" s="195"/>
      <c r="Y55" s="195"/>
    </row>
    <row r="56" spans="1:25" ht="13.5" customHeight="1" x14ac:dyDescent="0.2">
      <c r="A56" s="1161"/>
      <c r="B56" s="1161"/>
      <c r="C56" s="1161"/>
      <c r="D56" s="1161"/>
      <c r="E56" s="1161"/>
      <c r="F56" s="1161"/>
      <c r="G56" s="1161"/>
      <c r="H56" s="1161"/>
      <c r="I56" s="1161"/>
      <c r="J56" s="1161"/>
      <c r="K56" s="1161"/>
      <c r="L56" s="1161"/>
      <c r="M56" s="1161"/>
      <c r="N56" s="1161"/>
      <c r="O56" s="1161"/>
      <c r="P56" s="1161"/>
      <c r="Q56" s="1161"/>
      <c r="R56" s="1161"/>
      <c r="S56" s="937"/>
      <c r="T56" s="1226"/>
      <c r="U56" s="1227"/>
      <c r="V56" s="195"/>
      <c r="W56" s="195"/>
      <c r="X56" s="195"/>
      <c r="Y56" s="195"/>
    </row>
    <row r="57" spans="1:25" ht="13.5" customHeight="1" x14ac:dyDescent="0.2">
      <c r="A57" s="1161"/>
      <c r="B57" s="1161"/>
      <c r="C57" s="1161"/>
      <c r="D57" s="1161"/>
      <c r="E57" s="1161"/>
      <c r="F57" s="1161"/>
      <c r="G57" s="1161"/>
      <c r="H57" s="1161"/>
      <c r="I57" s="1161"/>
      <c r="J57" s="1161"/>
      <c r="K57" s="1161"/>
      <c r="L57" s="1161"/>
      <c r="M57" s="1161"/>
      <c r="N57" s="1161"/>
      <c r="O57" s="1161"/>
      <c r="P57" s="1161"/>
      <c r="Q57" s="1161"/>
      <c r="R57" s="1161"/>
      <c r="S57" s="937"/>
      <c r="T57" s="1226"/>
      <c r="U57" s="1227"/>
      <c r="V57" s="195"/>
      <c r="W57" s="195"/>
      <c r="X57" s="195"/>
      <c r="Y57" s="195"/>
    </row>
    <row r="58" spans="1:25" ht="13.5" customHeight="1" x14ac:dyDescent="0.2">
      <c r="A58" s="1161"/>
      <c r="B58" s="1161"/>
      <c r="C58" s="1161"/>
      <c r="D58" s="1161"/>
      <c r="E58" s="1161"/>
      <c r="F58" s="1161"/>
      <c r="G58" s="1161"/>
      <c r="H58" s="1161"/>
      <c r="I58" s="1161"/>
      <c r="J58" s="1161"/>
      <c r="K58" s="1161"/>
      <c r="L58" s="1161"/>
      <c r="M58" s="1161"/>
      <c r="N58" s="1161"/>
      <c r="O58" s="1161"/>
      <c r="P58" s="1161"/>
      <c r="Q58" s="1161"/>
      <c r="R58" s="1161"/>
      <c r="S58" s="937"/>
      <c r="T58" s="1226"/>
      <c r="U58" s="1227"/>
      <c r="V58" s="195"/>
      <c r="W58" s="195"/>
      <c r="X58" s="195"/>
      <c r="Y58" s="195"/>
    </row>
    <row r="59" spans="1:25" ht="13.5" customHeight="1" x14ac:dyDescent="0.2">
      <c r="A59" s="1161"/>
      <c r="B59" s="1161"/>
      <c r="C59" s="1161"/>
      <c r="D59" s="1161"/>
      <c r="E59" s="1161"/>
      <c r="F59" s="1161"/>
      <c r="G59" s="1161"/>
      <c r="H59" s="1161"/>
      <c r="I59" s="1161"/>
      <c r="J59" s="1161"/>
      <c r="K59" s="1161"/>
      <c r="L59" s="1161"/>
      <c r="M59" s="1161"/>
      <c r="N59" s="1161"/>
      <c r="O59" s="1161"/>
      <c r="P59" s="1161"/>
      <c r="Q59" s="1161"/>
      <c r="R59" s="1161"/>
      <c r="S59" s="937"/>
      <c r="T59" s="1226"/>
      <c r="U59" s="1227"/>
      <c r="V59" s="195"/>
      <c r="W59" s="195"/>
      <c r="X59" s="195"/>
      <c r="Y59" s="195"/>
    </row>
    <row r="60" spans="1:25" ht="13.5" customHeight="1" x14ac:dyDescent="0.2">
      <c r="A60" s="1161"/>
      <c r="B60" s="1161"/>
      <c r="C60" s="1161"/>
      <c r="D60" s="1161"/>
      <c r="E60" s="1161"/>
      <c r="F60" s="1161"/>
      <c r="G60" s="1161"/>
      <c r="H60" s="1161"/>
      <c r="I60" s="1161"/>
      <c r="J60" s="1161"/>
      <c r="K60" s="1161"/>
      <c r="L60" s="1161"/>
      <c r="M60" s="1161"/>
      <c r="N60" s="1161"/>
      <c r="O60" s="1161"/>
      <c r="P60" s="1161"/>
      <c r="Q60" s="1161"/>
      <c r="R60" s="1161"/>
      <c r="S60" s="937"/>
      <c r="T60" s="1226"/>
      <c r="U60" s="1227"/>
      <c r="V60" s="195"/>
      <c r="W60" s="195"/>
      <c r="X60" s="195"/>
      <c r="Y60" s="195"/>
    </row>
    <row r="61" spans="1:25" ht="13.5" customHeight="1" x14ac:dyDescent="0.2">
      <c r="A61" s="1161"/>
      <c r="B61" s="1161"/>
      <c r="C61" s="1161"/>
      <c r="D61" s="1161"/>
      <c r="E61" s="1161"/>
      <c r="F61" s="1161"/>
      <c r="G61" s="1161"/>
      <c r="H61" s="1161"/>
      <c r="I61" s="1161"/>
      <c r="J61" s="1161"/>
      <c r="K61" s="1161"/>
      <c r="L61" s="1161"/>
      <c r="M61" s="1161"/>
      <c r="N61" s="1161"/>
      <c r="O61" s="1161"/>
      <c r="P61" s="1161"/>
      <c r="Q61" s="1161"/>
      <c r="R61" s="1161"/>
      <c r="S61" s="937"/>
      <c r="T61" s="1226"/>
      <c r="U61" s="1227"/>
      <c r="V61" s="195"/>
      <c r="W61" s="195"/>
      <c r="X61" s="195"/>
      <c r="Y61" s="195"/>
    </row>
    <row r="62" spans="1:25" ht="13.5" customHeight="1" x14ac:dyDescent="0.2">
      <c r="A62" s="1161"/>
      <c r="B62" s="1161"/>
      <c r="C62" s="1161"/>
      <c r="D62" s="1161"/>
      <c r="E62" s="1161"/>
      <c r="F62" s="1161"/>
      <c r="G62" s="1161"/>
      <c r="H62" s="1161"/>
      <c r="I62" s="1161"/>
      <c r="J62" s="1161"/>
      <c r="K62" s="1161"/>
      <c r="L62" s="1161"/>
      <c r="M62" s="1161"/>
      <c r="N62" s="1161"/>
      <c r="O62" s="1161"/>
      <c r="P62" s="1161"/>
      <c r="Q62" s="1161"/>
      <c r="R62" s="1161"/>
      <c r="S62" s="937"/>
      <c r="T62" s="1226"/>
      <c r="U62" s="1227"/>
      <c r="V62" s="195"/>
      <c r="W62" s="195"/>
      <c r="X62" s="195"/>
      <c r="Y62" s="195"/>
    </row>
    <row r="63" spans="1:25" ht="13.5" customHeight="1" x14ac:dyDescent="0.2">
      <c r="A63" s="1161"/>
      <c r="B63" s="1161"/>
      <c r="C63" s="1161"/>
      <c r="D63" s="1161"/>
      <c r="E63" s="1161"/>
      <c r="F63" s="1161"/>
      <c r="G63" s="1161"/>
      <c r="H63" s="1161"/>
      <c r="I63" s="1161"/>
      <c r="J63" s="1161"/>
      <c r="K63" s="1161"/>
      <c r="L63" s="1161"/>
      <c r="M63" s="1161"/>
      <c r="N63" s="1161"/>
      <c r="O63" s="1161"/>
      <c r="P63" s="1161"/>
      <c r="Q63" s="1161"/>
      <c r="R63" s="1161"/>
      <c r="S63" s="937"/>
      <c r="T63" s="1226"/>
      <c r="U63" s="1227"/>
      <c r="V63" s="195"/>
      <c r="W63" s="195"/>
      <c r="X63" s="195"/>
      <c r="Y63" s="195"/>
    </row>
    <row r="64" spans="1:25" ht="13.5" customHeight="1" x14ac:dyDescent="0.2">
      <c r="A64" s="1161"/>
      <c r="B64" s="1161"/>
      <c r="C64" s="1161"/>
      <c r="D64" s="1161"/>
      <c r="E64" s="1161"/>
      <c r="F64" s="1161"/>
      <c r="G64" s="1161"/>
      <c r="H64" s="1161"/>
      <c r="I64" s="1161"/>
      <c r="J64" s="1161"/>
      <c r="K64" s="1161"/>
      <c r="L64" s="1161"/>
      <c r="M64" s="1161"/>
      <c r="N64" s="1161"/>
      <c r="O64" s="1161"/>
      <c r="P64" s="1161"/>
      <c r="Q64" s="1161"/>
      <c r="R64" s="1161"/>
      <c r="S64" s="937"/>
      <c r="T64" s="1226"/>
      <c r="U64" s="1227"/>
      <c r="V64" s="195"/>
      <c r="W64" s="195"/>
      <c r="X64" s="195"/>
      <c r="Y64" s="195"/>
    </row>
    <row r="65" spans="1:25" ht="13.5" customHeight="1" x14ac:dyDescent="0.2">
      <c r="A65" s="1161"/>
      <c r="B65" s="1161"/>
      <c r="C65" s="1161"/>
      <c r="D65" s="1161"/>
      <c r="E65" s="1161"/>
      <c r="F65" s="1161"/>
      <c r="G65" s="1161"/>
      <c r="H65" s="1161"/>
      <c r="I65" s="1161"/>
      <c r="J65" s="1161"/>
      <c r="K65" s="1161"/>
      <c r="L65" s="1161"/>
      <c r="M65" s="1161"/>
      <c r="N65" s="1161"/>
      <c r="O65" s="1161"/>
      <c r="P65" s="1161"/>
      <c r="Q65" s="1161"/>
      <c r="R65" s="1161"/>
      <c r="S65" s="937"/>
      <c r="T65" s="1226"/>
      <c r="U65" s="1227"/>
      <c r="V65" s="195"/>
      <c r="W65" s="195"/>
      <c r="X65" s="195"/>
      <c r="Y65" s="195"/>
    </row>
    <row r="66" spans="1:25" ht="13.5" customHeight="1" x14ac:dyDescent="0.2">
      <c r="A66" s="1161"/>
      <c r="B66" s="1161"/>
      <c r="C66" s="1161"/>
      <c r="D66" s="1161"/>
      <c r="E66" s="1161"/>
      <c r="F66" s="1161"/>
      <c r="G66" s="1161"/>
      <c r="H66" s="1161"/>
      <c r="I66" s="1161"/>
      <c r="J66" s="1161"/>
      <c r="K66" s="1161"/>
      <c r="L66" s="1161"/>
      <c r="M66" s="1161"/>
      <c r="N66" s="1161"/>
      <c r="O66" s="1161"/>
      <c r="P66" s="1161"/>
      <c r="Q66" s="1161"/>
      <c r="R66" s="1161"/>
      <c r="S66" s="937"/>
      <c r="T66" s="1226"/>
      <c r="U66" s="1227"/>
      <c r="V66" s="195"/>
      <c r="W66" s="195"/>
      <c r="X66" s="195"/>
      <c r="Y66" s="195"/>
    </row>
    <row r="67" spans="1:25" ht="13.5" customHeight="1" x14ac:dyDescent="0.2">
      <c r="A67" s="1161"/>
      <c r="B67" s="1161"/>
      <c r="C67" s="1161"/>
      <c r="D67" s="1161"/>
      <c r="E67" s="1161"/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937"/>
      <c r="T67" s="1226"/>
      <c r="U67" s="1227"/>
      <c r="V67" s="195"/>
      <c r="W67" s="195"/>
      <c r="X67" s="195"/>
      <c r="Y67" s="195"/>
    </row>
    <row r="68" spans="1:25" ht="13.5" customHeight="1" x14ac:dyDescent="0.2">
      <c r="A68" s="1161"/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937"/>
      <c r="T68" s="1226"/>
      <c r="U68" s="1227"/>
      <c r="V68" s="195"/>
      <c r="W68" s="195"/>
      <c r="X68" s="195"/>
      <c r="Y68" s="195"/>
    </row>
    <row r="69" spans="1:25" ht="13.5" customHeight="1" x14ac:dyDescent="0.2">
      <c r="A69" s="1161"/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937"/>
      <c r="T69" s="1226"/>
      <c r="U69" s="1227"/>
      <c r="V69" s="195"/>
      <c r="W69" s="195"/>
      <c r="X69" s="195"/>
      <c r="Y69" s="195"/>
    </row>
    <row r="70" spans="1:25" ht="13.5" customHeight="1" x14ac:dyDescent="0.2">
      <c r="A70" s="1161"/>
      <c r="B70" s="1161"/>
      <c r="C70" s="1161"/>
      <c r="D70" s="1161"/>
      <c r="E70" s="1161"/>
      <c r="F70" s="1161"/>
      <c r="G70" s="1161"/>
      <c r="H70" s="1161"/>
      <c r="I70" s="1161"/>
      <c r="J70" s="1161"/>
      <c r="K70" s="1161"/>
      <c r="L70" s="1161"/>
      <c r="M70" s="1161"/>
      <c r="N70" s="1161"/>
      <c r="O70" s="1161"/>
      <c r="P70" s="1161"/>
      <c r="Q70" s="1161"/>
      <c r="R70" s="1161"/>
      <c r="S70" s="937"/>
      <c r="T70" s="1226"/>
      <c r="U70" s="1227"/>
      <c r="V70" s="195"/>
      <c r="W70" s="195"/>
      <c r="X70" s="195"/>
      <c r="Y70" s="195"/>
    </row>
    <row r="71" spans="1:25" ht="13.5" customHeight="1" x14ac:dyDescent="0.2">
      <c r="A71" s="1161"/>
      <c r="B71" s="1161"/>
      <c r="C71" s="1161"/>
      <c r="D71" s="1161"/>
      <c r="E71" s="1161"/>
      <c r="F71" s="1161"/>
      <c r="G71" s="1161"/>
      <c r="H71" s="1161"/>
      <c r="I71" s="1161"/>
      <c r="J71" s="1161"/>
      <c r="K71" s="1161"/>
      <c r="L71" s="1161"/>
      <c r="M71" s="1161"/>
      <c r="N71" s="1161"/>
      <c r="O71" s="1161"/>
      <c r="P71" s="1161"/>
      <c r="Q71" s="1161"/>
      <c r="R71" s="1161"/>
      <c r="S71" s="937"/>
      <c r="T71" s="1226"/>
      <c r="U71" s="1227"/>
      <c r="V71" s="195"/>
      <c r="W71" s="195"/>
      <c r="X71" s="195"/>
      <c r="Y71" s="195"/>
    </row>
    <row r="72" spans="1:25" ht="13.5" customHeight="1" x14ac:dyDescent="0.2">
      <c r="A72" s="1161"/>
      <c r="B72" s="1161"/>
      <c r="C72" s="1161"/>
      <c r="D72" s="1161"/>
      <c r="E72" s="1161"/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937"/>
      <c r="T72" s="1226"/>
      <c r="U72" s="1227"/>
      <c r="V72" s="195"/>
      <c r="W72" s="195"/>
      <c r="X72" s="195"/>
      <c r="Y72" s="195"/>
    </row>
    <row r="73" spans="1:25" ht="13.5" customHeight="1" x14ac:dyDescent="0.2">
      <c r="A73" s="1161"/>
      <c r="B73" s="1161"/>
      <c r="C73" s="1161"/>
      <c r="D73" s="1161"/>
      <c r="E73" s="1161"/>
      <c r="F73" s="1161"/>
      <c r="G73" s="1161"/>
      <c r="H73" s="1161"/>
      <c r="I73" s="1161"/>
      <c r="J73" s="1161"/>
      <c r="K73" s="1161"/>
      <c r="L73" s="1161"/>
      <c r="M73" s="1161"/>
      <c r="N73" s="1161"/>
      <c r="O73" s="1161"/>
      <c r="P73" s="1161"/>
      <c r="Q73" s="1161"/>
      <c r="R73" s="1161"/>
      <c r="S73" s="937"/>
      <c r="T73" s="1226"/>
      <c r="U73" s="1227"/>
      <c r="V73" s="195"/>
      <c r="W73" s="195"/>
      <c r="X73" s="195"/>
      <c r="Y73" s="195"/>
    </row>
    <row r="74" spans="1:25" ht="13.5" customHeight="1" x14ac:dyDescent="0.2">
      <c r="A74" s="1161"/>
      <c r="B74" s="1161"/>
      <c r="C74" s="1161"/>
      <c r="D74" s="1161"/>
      <c r="E74" s="1161"/>
      <c r="F74" s="1161"/>
      <c r="G74" s="1161"/>
      <c r="H74" s="1161"/>
      <c r="I74" s="1161"/>
      <c r="J74" s="1161"/>
      <c r="K74" s="1161"/>
      <c r="L74" s="1161"/>
      <c r="M74" s="1161"/>
      <c r="N74" s="1161"/>
      <c r="O74" s="1161"/>
      <c r="P74" s="1161"/>
      <c r="Q74" s="1161"/>
      <c r="R74" s="1161"/>
      <c r="S74" s="937"/>
      <c r="T74" s="1226"/>
      <c r="U74" s="1227"/>
      <c r="V74" s="195"/>
      <c r="W74" s="195"/>
      <c r="X74" s="195"/>
      <c r="Y74" s="195"/>
    </row>
    <row r="75" spans="1:25" ht="13.5" customHeight="1" x14ac:dyDescent="0.2">
      <c r="A75" s="1161"/>
      <c r="B75" s="1161"/>
      <c r="C75" s="1161"/>
      <c r="D75" s="1161"/>
      <c r="E75" s="1161"/>
      <c r="F75" s="1161"/>
      <c r="G75" s="1161"/>
      <c r="H75" s="1161"/>
      <c r="I75" s="1161"/>
      <c r="J75" s="1161"/>
      <c r="K75" s="1161"/>
      <c r="L75" s="1161"/>
      <c r="M75" s="1161"/>
      <c r="N75" s="1161"/>
      <c r="O75" s="1161"/>
      <c r="P75" s="1161"/>
      <c r="Q75" s="1161"/>
      <c r="R75" s="1161"/>
      <c r="S75" s="937"/>
      <c r="T75" s="1226"/>
      <c r="U75" s="1227"/>
      <c r="V75" s="195"/>
      <c r="W75" s="195"/>
      <c r="X75" s="195"/>
      <c r="Y75" s="195"/>
    </row>
    <row r="76" spans="1:25" ht="13.5" customHeight="1" x14ac:dyDescent="0.2">
      <c r="A76" s="1161"/>
      <c r="B76" s="1161"/>
      <c r="C76" s="1161"/>
      <c r="D76" s="1161"/>
      <c r="E76" s="1161"/>
      <c r="F76" s="1161"/>
      <c r="G76" s="1161"/>
      <c r="H76" s="1161"/>
      <c r="I76" s="1161"/>
      <c r="J76" s="1161"/>
      <c r="K76" s="1161"/>
      <c r="L76" s="1161"/>
      <c r="M76" s="1161"/>
      <c r="N76" s="1161"/>
      <c r="O76" s="1161"/>
      <c r="P76" s="1161"/>
      <c r="Q76" s="1161"/>
      <c r="R76" s="1161"/>
      <c r="S76" s="937"/>
      <c r="T76" s="1226"/>
      <c r="U76" s="1227"/>
      <c r="V76" s="195"/>
      <c r="W76" s="195"/>
      <c r="X76" s="195"/>
      <c r="Y76" s="195"/>
    </row>
    <row r="77" spans="1:25" ht="13.5" customHeight="1" x14ac:dyDescent="0.2">
      <c r="A77" s="1161"/>
      <c r="B77" s="1161"/>
      <c r="C77" s="1161"/>
      <c r="D77" s="1161"/>
      <c r="E77" s="1161"/>
      <c r="F77" s="1161"/>
      <c r="G77" s="1161"/>
      <c r="H77" s="1161"/>
      <c r="I77" s="1161"/>
      <c r="J77" s="1161"/>
      <c r="K77" s="1161"/>
      <c r="L77" s="1161"/>
      <c r="M77" s="1161"/>
      <c r="N77" s="1161"/>
      <c r="O77" s="1161"/>
      <c r="P77" s="1161"/>
      <c r="Q77" s="1161"/>
      <c r="R77" s="1161"/>
      <c r="S77" s="937"/>
      <c r="T77" s="1226"/>
      <c r="U77" s="1227"/>
      <c r="V77" s="195"/>
      <c r="W77" s="195"/>
      <c r="X77" s="195"/>
      <c r="Y77" s="195"/>
    </row>
    <row r="78" spans="1:25" ht="13.5" customHeight="1" x14ac:dyDescent="0.2">
      <c r="A78" s="1161"/>
      <c r="B78" s="1161"/>
      <c r="C78" s="1161"/>
      <c r="D78" s="1161"/>
      <c r="E78" s="1161"/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937"/>
      <c r="T78" s="1226"/>
      <c r="U78" s="1227"/>
      <c r="V78" s="195"/>
      <c r="W78" s="195"/>
      <c r="X78" s="195"/>
      <c r="Y78" s="195"/>
    </row>
    <row r="79" spans="1:25" ht="13.5" customHeight="1" x14ac:dyDescent="0.2">
      <c r="A79" s="1161"/>
      <c r="B79" s="1161"/>
      <c r="C79" s="1161"/>
      <c r="D79" s="1161"/>
      <c r="E79" s="1161"/>
      <c r="F79" s="1161"/>
      <c r="G79" s="1161"/>
      <c r="H79" s="1161"/>
      <c r="I79" s="1161"/>
      <c r="J79" s="1161"/>
      <c r="K79" s="1161"/>
      <c r="L79" s="1161"/>
      <c r="M79" s="1161"/>
      <c r="N79" s="1161"/>
      <c r="O79" s="1161"/>
      <c r="P79" s="1161"/>
      <c r="Q79" s="1161"/>
      <c r="R79" s="1161"/>
      <c r="S79" s="937"/>
      <c r="T79" s="1226"/>
      <c r="U79" s="1227"/>
      <c r="V79" s="195"/>
      <c r="W79" s="195"/>
      <c r="X79" s="195"/>
      <c r="Y79" s="195"/>
    </row>
    <row r="80" spans="1:25" ht="13.5" customHeight="1" x14ac:dyDescent="0.2">
      <c r="A80" s="1161"/>
      <c r="B80" s="1161"/>
      <c r="C80" s="1161"/>
      <c r="D80" s="1161"/>
      <c r="E80" s="1161"/>
      <c r="F80" s="1161"/>
      <c r="G80" s="1161"/>
      <c r="H80" s="1161"/>
      <c r="I80" s="1161"/>
      <c r="J80" s="1161"/>
      <c r="K80" s="1161"/>
      <c r="L80" s="1161"/>
      <c r="M80" s="1161"/>
      <c r="N80" s="1161"/>
      <c r="O80" s="1161"/>
      <c r="P80" s="1161"/>
      <c r="Q80" s="1161"/>
      <c r="R80" s="1161"/>
      <c r="S80" s="937"/>
      <c r="T80" s="1226"/>
      <c r="U80" s="1227"/>
      <c r="V80" s="195"/>
      <c r="W80" s="195"/>
      <c r="X80" s="195"/>
      <c r="Y80" s="195"/>
    </row>
    <row r="81" spans="1:25" ht="13.5" customHeight="1" x14ac:dyDescent="0.2">
      <c r="A81" s="1161"/>
      <c r="B81" s="1161"/>
      <c r="C81" s="1161"/>
      <c r="D81" s="1161"/>
      <c r="E81" s="1161"/>
      <c r="F81" s="1161"/>
      <c r="G81" s="1161"/>
      <c r="H81" s="1161"/>
      <c r="I81" s="1161"/>
      <c r="J81" s="1161"/>
      <c r="K81" s="1161"/>
      <c r="L81" s="1161"/>
      <c r="M81" s="1161"/>
      <c r="N81" s="1161"/>
      <c r="O81" s="1161"/>
      <c r="P81" s="1161"/>
      <c r="Q81" s="1161"/>
      <c r="R81" s="1161"/>
      <c r="S81" s="937"/>
      <c r="T81" s="1226"/>
      <c r="U81" s="1227"/>
      <c r="V81" s="195"/>
      <c r="W81" s="195"/>
      <c r="X81" s="195"/>
      <c r="Y81" s="195"/>
    </row>
    <row r="82" spans="1:25" ht="13.5" customHeight="1" x14ac:dyDescent="0.2">
      <c r="A82" s="1161"/>
      <c r="B82" s="1161"/>
      <c r="C82" s="1161"/>
      <c r="D82" s="1161"/>
      <c r="E82" s="1161"/>
      <c r="F82" s="1161"/>
      <c r="G82" s="1161"/>
      <c r="H82" s="1161"/>
      <c r="I82" s="1161"/>
      <c r="J82" s="1161"/>
      <c r="K82" s="1161"/>
      <c r="L82" s="1161"/>
      <c r="M82" s="1161"/>
      <c r="N82" s="1161"/>
      <c r="O82" s="1161"/>
      <c r="P82" s="1161"/>
      <c r="Q82" s="1161"/>
      <c r="R82" s="1161"/>
      <c r="S82" s="937"/>
      <c r="T82" s="1226"/>
      <c r="U82" s="1227"/>
      <c r="V82" s="195"/>
      <c r="W82" s="195"/>
      <c r="X82" s="195"/>
      <c r="Y82" s="195"/>
    </row>
    <row r="83" spans="1:25" ht="13.5" customHeight="1" x14ac:dyDescent="0.2">
      <c r="A83" s="1161"/>
      <c r="B83" s="1161"/>
      <c r="C83" s="1161"/>
      <c r="D83" s="1161"/>
      <c r="E83" s="1161"/>
      <c r="F83" s="1161"/>
      <c r="G83" s="1161"/>
      <c r="H83" s="1161"/>
      <c r="I83" s="1161"/>
      <c r="J83" s="1161"/>
      <c r="K83" s="1161"/>
      <c r="L83" s="1161"/>
      <c r="M83" s="1161"/>
      <c r="N83" s="1161"/>
      <c r="O83" s="1161"/>
      <c r="P83" s="1161"/>
      <c r="Q83" s="1161"/>
      <c r="R83" s="1161"/>
      <c r="S83" s="937"/>
      <c r="T83" s="1226"/>
      <c r="U83" s="1227"/>
      <c r="V83" s="195"/>
      <c r="W83" s="195"/>
      <c r="X83" s="195"/>
      <c r="Y83" s="195"/>
    </row>
    <row r="84" spans="1:25" ht="13.5" customHeight="1" x14ac:dyDescent="0.2">
      <c r="A84" s="1161"/>
      <c r="B84" s="1161"/>
      <c r="C84" s="1161"/>
      <c r="D84" s="1161"/>
      <c r="E84" s="1161"/>
      <c r="F84" s="1161"/>
      <c r="G84" s="1161"/>
      <c r="H84" s="1161"/>
      <c r="I84" s="1161"/>
      <c r="J84" s="1161"/>
      <c r="K84" s="1161"/>
      <c r="L84" s="1161"/>
      <c r="M84" s="1161"/>
      <c r="N84" s="1161"/>
      <c r="O84" s="1161"/>
      <c r="P84" s="1161"/>
      <c r="Q84" s="1161"/>
      <c r="R84" s="1161"/>
      <c r="S84" s="937"/>
      <c r="T84" s="1226"/>
      <c r="U84" s="1227"/>
      <c r="V84" s="195"/>
      <c r="W84" s="195"/>
      <c r="X84" s="195"/>
      <c r="Y84" s="195"/>
    </row>
    <row r="85" spans="1:25" ht="13.5" customHeight="1" x14ac:dyDescent="0.2">
      <c r="A85" s="1161"/>
      <c r="B85" s="1161"/>
      <c r="C85" s="1161"/>
      <c r="D85" s="1161"/>
      <c r="E85" s="1161"/>
      <c r="F85" s="1161"/>
      <c r="G85" s="1161"/>
      <c r="H85" s="1161"/>
      <c r="I85" s="1161"/>
      <c r="J85" s="1161"/>
      <c r="K85" s="1161"/>
      <c r="L85" s="1161"/>
      <c r="M85" s="1161"/>
      <c r="N85" s="1161"/>
      <c r="O85" s="1161"/>
      <c r="P85" s="1161"/>
      <c r="Q85" s="1161"/>
      <c r="R85" s="1161"/>
      <c r="S85" s="937"/>
      <c r="T85" s="1226"/>
      <c r="U85" s="1227"/>
      <c r="V85" s="195"/>
      <c r="W85" s="195"/>
      <c r="X85" s="195"/>
      <c r="Y85" s="195"/>
    </row>
    <row r="86" spans="1:25" ht="13.5" customHeight="1" x14ac:dyDescent="0.2">
      <c r="A86" s="1161"/>
      <c r="B86" s="1161"/>
      <c r="C86" s="1161"/>
      <c r="D86" s="1161"/>
      <c r="E86" s="1161"/>
      <c r="F86" s="1161"/>
      <c r="G86" s="1161"/>
      <c r="H86" s="1161"/>
      <c r="I86" s="1161"/>
      <c r="J86" s="1161"/>
      <c r="K86" s="1161"/>
      <c r="L86" s="1161"/>
      <c r="M86" s="1161"/>
      <c r="N86" s="1161"/>
      <c r="O86" s="1161"/>
      <c r="P86" s="1161"/>
      <c r="Q86" s="1161"/>
      <c r="R86" s="1161"/>
      <c r="S86" s="937"/>
      <c r="T86" s="1226"/>
      <c r="U86" s="1227"/>
      <c r="V86" s="195"/>
      <c r="W86" s="195"/>
      <c r="X86" s="195"/>
      <c r="Y86" s="195"/>
    </row>
    <row r="87" spans="1:25" ht="13.5" customHeight="1" x14ac:dyDescent="0.2">
      <c r="A87" s="1161"/>
      <c r="B87" s="1161"/>
      <c r="C87" s="1161"/>
      <c r="D87" s="1161"/>
      <c r="E87" s="1161"/>
      <c r="F87" s="1161"/>
      <c r="G87" s="1161"/>
      <c r="H87" s="1161"/>
      <c r="I87" s="1161"/>
      <c r="J87" s="1161"/>
      <c r="K87" s="1161"/>
      <c r="L87" s="1161"/>
      <c r="M87" s="1161"/>
      <c r="N87" s="1161"/>
      <c r="O87" s="1161"/>
      <c r="P87" s="1161"/>
      <c r="Q87" s="1161"/>
      <c r="R87" s="1161"/>
      <c r="S87" s="937"/>
      <c r="T87" s="1226"/>
      <c r="U87" s="1227"/>
      <c r="V87" s="195"/>
      <c r="W87" s="195"/>
      <c r="X87" s="195"/>
      <c r="Y87" s="195"/>
    </row>
    <row r="88" spans="1:25" ht="13.5" customHeight="1" x14ac:dyDescent="0.2">
      <c r="A88" s="1161"/>
      <c r="B88" s="1161"/>
      <c r="C88" s="1161"/>
      <c r="D88" s="1161"/>
      <c r="E88" s="1161"/>
      <c r="F88" s="1161"/>
      <c r="G88" s="1161"/>
      <c r="H88" s="1161"/>
      <c r="I88" s="1161"/>
      <c r="J88" s="1161"/>
      <c r="K88" s="1161"/>
      <c r="L88" s="1161"/>
      <c r="M88" s="1161"/>
      <c r="N88" s="1161"/>
      <c r="O88" s="1161"/>
      <c r="P88" s="1161"/>
      <c r="Q88" s="1161"/>
      <c r="R88" s="1161"/>
      <c r="S88" s="937"/>
      <c r="T88" s="1226"/>
      <c r="U88" s="1227"/>
      <c r="V88" s="195"/>
      <c r="W88" s="195"/>
      <c r="X88" s="195"/>
      <c r="Y88" s="195"/>
    </row>
    <row r="89" spans="1:25" ht="13.5" customHeight="1" x14ac:dyDescent="0.2">
      <c r="A89" s="1161"/>
      <c r="B89" s="1161"/>
      <c r="C89" s="1161"/>
      <c r="D89" s="1161"/>
      <c r="E89" s="1161"/>
      <c r="F89" s="1161"/>
      <c r="G89" s="1161"/>
      <c r="H89" s="1161"/>
      <c r="I89" s="1161"/>
      <c r="J89" s="1161"/>
      <c r="K89" s="1161"/>
      <c r="L89" s="1161"/>
      <c r="M89" s="1161"/>
      <c r="N89" s="1161"/>
      <c r="O89" s="1161"/>
      <c r="P89" s="1161"/>
      <c r="Q89" s="1161"/>
      <c r="R89" s="1161"/>
      <c r="S89" s="937"/>
      <c r="T89" s="1226"/>
      <c r="U89" s="1227"/>
      <c r="V89" s="195"/>
      <c r="W89" s="195"/>
      <c r="X89" s="195"/>
      <c r="Y89" s="195"/>
    </row>
    <row r="90" spans="1:25" ht="13.5" customHeight="1" x14ac:dyDescent="0.2">
      <c r="A90" s="1161"/>
      <c r="B90" s="1161"/>
      <c r="C90" s="1161"/>
      <c r="D90" s="1161"/>
      <c r="E90" s="1161"/>
      <c r="F90" s="1161"/>
      <c r="G90" s="1161"/>
      <c r="H90" s="1161"/>
      <c r="I90" s="1161"/>
      <c r="J90" s="1161"/>
      <c r="K90" s="1161"/>
      <c r="L90" s="1161"/>
      <c r="M90" s="1161"/>
      <c r="N90" s="1161"/>
      <c r="O90" s="1161"/>
      <c r="P90" s="1161"/>
      <c r="Q90" s="1161"/>
      <c r="R90" s="1161"/>
      <c r="S90" s="937"/>
      <c r="T90" s="1226"/>
      <c r="U90" s="1227"/>
      <c r="V90" s="195"/>
      <c r="W90" s="195"/>
      <c r="X90" s="195"/>
      <c r="Y90" s="195"/>
    </row>
    <row r="91" spans="1:25" ht="13.5" customHeight="1" x14ac:dyDescent="0.2">
      <c r="A91" s="1161"/>
      <c r="B91" s="1161"/>
      <c r="C91" s="1161"/>
      <c r="D91" s="1161"/>
      <c r="E91" s="1161"/>
      <c r="F91" s="1161"/>
      <c r="G91" s="1161"/>
      <c r="H91" s="1161"/>
      <c r="I91" s="1161"/>
      <c r="J91" s="1161"/>
      <c r="K91" s="1161"/>
      <c r="L91" s="1161"/>
      <c r="M91" s="1161"/>
      <c r="N91" s="1161"/>
      <c r="O91" s="1161"/>
      <c r="P91" s="1161"/>
      <c r="Q91" s="1161"/>
      <c r="R91" s="1161"/>
      <c r="S91" s="937"/>
      <c r="T91" s="1226"/>
      <c r="U91" s="1227"/>
      <c r="V91" s="195"/>
      <c r="W91" s="195"/>
      <c r="X91" s="195"/>
      <c r="Y91" s="195"/>
    </row>
    <row r="92" spans="1:25" ht="13.5" customHeight="1" x14ac:dyDescent="0.2">
      <c r="A92" s="1161"/>
      <c r="B92" s="1161"/>
      <c r="C92" s="1161"/>
      <c r="D92" s="1161"/>
      <c r="E92" s="1161"/>
      <c r="F92" s="1161"/>
      <c r="G92" s="1161"/>
      <c r="H92" s="1161"/>
      <c r="I92" s="1161"/>
      <c r="J92" s="1161"/>
      <c r="K92" s="1161"/>
      <c r="L92" s="1161"/>
      <c r="M92" s="1161"/>
      <c r="N92" s="1161"/>
      <c r="O92" s="1161"/>
      <c r="P92" s="1161"/>
      <c r="Q92" s="1161"/>
      <c r="R92" s="1161"/>
      <c r="S92" s="937"/>
      <c r="T92" s="1226"/>
      <c r="U92" s="1227"/>
      <c r="V92" s="195"/>
      <c r="W92" s="195"/>
      <c r="X92" s="195"/>
      <c r="Y92" s="195"/>
    </row>
    <row r="93" spans="1:25" ht="13.5" customHeight="1" x14ac:dyDescent="0.2">
      <c r="A93" s="1161"/>
      <c r="B93" s="1161"/>
      <c r="C93" s="1161"/>
      <c r="D93" s="1161"/>
      <c r="E93" s="1161"/>
      <c r="F93" s="1161"/>
      <c r="G93" s="1161"/>
      <c r="H93" s="1161"/>
      <c r="I93" s="1161"/>
      <c r="J93" s="1161"/>
      <c r="K93" s="1161"/>
      <c r="L93" s="1161"/>
      <c r="M93" s="1161"/>
      <c r="N93" s="1161"/>
      <c r="O93" s="1161"/>
      <c r="P93" s="1161"/>
      <c r="Q93" s="1161"/>
      <c r="R93" s="1161"/>
      <c r="S93" s="937"/>
      <c r="T93" s="1226"/>
      <c r="U93" s="1227"/>
      <c r="V93" s="195"/>
      <c r="W93" s="195"/>
      <c r="X93" s="195"/>
      <c r="Y93" s="195"/>
    </row>
    <row r="94" spans="1:25" ht="13.5" customHeight="1" x14ac:dyDescent="0.2">
      <c r="A94" s="1161"/>
      <c r="B94" s="1161"/>
      <c r="C94" s="1161"/>
      <c r="D94" s="1161"/>
      <c r="E94" s="1161"/>
      <c r="F94" s="1161"/>
      <c r="G94" s="1161"/>
      <c r="H94" s="1161"/>
      <c r="I94" s="1161"/>
      <c r="J94" s="1161"/>
      <c r="K94" s="1161"/>
      <c r="L94" s="1161"/>
      <c r="M94" s="1161"/>
      <c r="N94" s="1161"/>
      <c r="O94" s="1161"/>
      <c r="P94" s="1161"/>
      <c r="Q94" s="1161"/>
      <c r="R94" s="1161"/>
      <c r="S94" s="937"/>
      <c r="T94" s="1226"/>
      <c r="U94" s="1227"/>
      <c r="V94" s="195"/>
      <c r="W94" s="195"/>
      <c r="X94" s="195"/>
      <c r="Y94" s="195"/>
    </row>
    <row r="95" spans="1:25" ht="13.5" customHeight="1" x14ac:dyDescent="0.2">
      <c r="A95" s="1161"/>
      <c r="B95" s="1161"/>
      <c r="C95" s="1161"/>
      <c r="D95" s="1161"/>
      <c r="E95" s="1161"/>
      <c r="F95" s="1161"/>
      <c r="G95" s="1161"/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937"/>
      <c r="T95" s="1226"/>
      <c r="U95" s="1227"/>
      <c r="V95" s="195"/>
      <c r="W95" s="195"/>
      <c r="X95" s="195"/>
      <c r="Y95" s="195"/>
    </row>
    <row r="96" spans="1:25" ht="13.5" customHeight="1" x14ac:dyDescent="0.2">
      <c r="A96" s="1161"/>
      <c r="B96" s="1161"/>
      <c r="C96" s="1161"/>
      <c r="D96" s="1161"/>
      <c r="E96" s="1161"/>
      <c r="F96" s="1161"/>
      <c r="G96" s="1161"/>
      <c r="H96" s="1161"/>
      <c r="I96" s="1161"/>
      <c r="J96" s="1161"/>
      <c r="K96" s="1161"/>
      <c r="L96" s="1161"/>
      <c r="M96" s="1161"/>
      <c r="N96" s="1161"/>
      <c r="O96" s="1161"/>
      <c r="P96" s="1161"/>
      <c r="Q96" s="1161"/>
      <c r="R96" s="1161"/>
      <c r="S96" s="937"/>
      <c r="T96" s="1226"/>
      <c r="U96" s="1227"/>
      <c r="V96" s="195"/>
      <c r="W96" s="195"/>
      <c r="X96" s="195"/>
      <c r="Y96" s="195"/>
    </row>
    <row r="97" spans="1:25" ht="13.5" customHeight="1" x14ac:dyDescent="0.2">
      <c r="A97" s="1161"/>
      <c r="B97" s="1161"/>
      <c r="C97" s="1161"/>
      <c r="D97" s="1161"/>
      <c r="E97" s="1161"/>
      <c r="F97" s="1161"/>
      <c r="G97" s="1161"/>
      <c r="H97" s="1161"/>
      <c r="I97" s="1161"/>
      <c r="J97" s="1161"/>
      <c r="K97" s="1161"/>
      <c r="L97" s="1161"/>
      <c r="M97" s="1161"/>
      <c r="N97" s="1161"/>
      <c r="O97" s="1161"/>
      <c r="P97" s="1161"/>
      <c r="Q97" s="1161"/>
      <c r="R97" s="1161"/>
      <c r="S97" s="937"/>
      <c r="T97" s="1226"/>
      <c r="U97" s="1227"/>
      <c r="V97" s="195"/>
      <c r="W97" s="195"/>
      <c r="X97" s="195"/>
      <c r="Y97" s="195"/>
    </row>
    <row r="98" spans="1:25" ht="13.5" customHeight="1" x14ac:dyDescent="0.2">
      <c r="A98" s="1161"/>
      <c r="B98" s="1161"/>
      <c r="C98" s="1161"/>
      <c r="D98" s="1161"/>
      <c r="E98" s="1161"/>
      <c r="F98" s="1161"/>
      <c r="G98" s="1161"/>
      <c r="H98" s="1161"/>
      <c r="I98" s="1161"/>
      <c r="J98" s="1161"/>
      <c r="K98" s="1161"/>
      <c r="L98" s="1161"/>
      <c r="M98" s="1161"/>
      <c r="N98" s="1161"/>
      <c r="O98" s="1161"/>
      <c r="P98" s="1161"/>
      <c r="Q98" s="1161"/>
      <c r="R98" s="1161"/>
      <c r="S98" s="937"/>
      <c r="T98" s="1226"/>
      <c r="U98" s="1227"/>
      <c r="V98" s="195"/>
      <c r="W98" s="195"/>
      <c r="X98" s="195"/>
      <c r="Y98" s="195"/>
    </row>
    <row r="99" spans="1:25" ht="13.5" customHeight="1" x14ac:dyDescent="0.2">
      <c r="A99" s="1161"/>
      <c r="B99" s="1161"/>
      <c r="C99" s="1161"/>
      <c r="D99" s="1161"/>
      <c r="E99" s="1161"/>
      <c r="F99" s="1161"/>
      <c r="G99" s="1161"/>
      <c r="H99" s="1161"/>
      <c r="I99" s="1161"/>
      <c r="J99" s="1161"/>
      <c r="K99" s="1161"/>
      <c r="L99" s="1161"/>
      <c r="M99" s="1161"/>
      <c r="N99" s="1161"/>
      <c r="O99" s="1161"/>
      <c r="P99" s="1161"/>
      <c r="Q99" s="1161"/>
      <c r="R99" s="1161"/>
      <c r="S99" s="937"/>
      <c r="T99" s="1226"/>
      <c r="U99" s="1227"/>
      <c r="V99" s="195"/>
      <c r="W99" s="195"/>
      <c r="X99" s="195"/>
      <c r="Y99" s="195"/>
    </row>
    <row r="100" spans="1:25" ht="13.5" customHeight="1" x14ac:dyDescent="0.2">
      <c r="A100" s="1161"/>
      <c r="B100" s="1161"/>
      <c r="C100" s="1161"/>
      <c r="D100" s="1161"/>
      <c r="E100" s="1161"/>
      <c r="F100" s="1161"/>
      <c r="G100" s="1161"/>
      <c r="H100" s="1161"/>
      <c r="I100" s="1161"/>
      <c r="J100" s="1161"/>
      <c r="K100" s="1161"/>
      <c r="L100" s="1161"/>
      <c r="M100" s="1161"/>
      <c r="N100" s="1161"/>
      <c r="O100" s="1161"/>
      <c r="P100" s="1161"/>
      <c r="Q100" s="1161"/>
      <c r="R100" s="1161"/>
      <c r="S100" s="937"/>
      <c r="T100" s="1226"/>
      <c r="U100" s="1227"/>
      <c r="V100" s="195"/>
      <c r="W100" s="195"/>
      <c r="X100" s="195"/>
      <c r="Y100" s="195"/>
    </row>
    <row r="101" spans="1:25" ht="13.5" customHeight="1" x14ac:dyDescent="0.2">
      <c r="A101" s="1161"/>
      <c r="B101" s="1161"/>
      <c r="C101" s="1161"/>
      <c r="D101" s="1161"/>
      <c r="E101" s="1161"/>
      <c r="F101" s="1161"/>
      <c r="G101" s="1161"/>
      <c r="H101" s="1161"/>
      <c r="I101" s="1161"/>
      <c r="J101" s="1161"/>
      <c r="K101" s="1161"/>
      <c r="L101" s="1161"/>
      <c r="M101" s="1161"/>
      <c r="N101" s="1161"/>
      <c r="O101" s="1161"/>
      <c r="P101" s="1161"/>
      <c r="Q101" s="1161"/>
      <c r="R101" s="1161"/>
      <c r="S101" s="937"/>
      <c r="T101" s="1226"/>
      <c r="U101" s="1227"/>
      <c r="V101" s="195"/>
      <c r="W101" s="195"/>
      <c r="X101" s="195"/>
      <c r="Y101" s="195"/>
    </row>
    <row r="102" spans="1:25" ht="13.5" customHeight="1" x14ac:dyDescent="0.2">
      <c r="A102" s="1161"/>
      <c r="B102" s="1161"/>
      <c r="C102" s="1161"/>
      <c r="D102" s="1161"/>
      <c r="E102" s="1161"/>
      <c r="F102" s="1161"/>
      <c r="G102" s="1161"/>
      <c r="H102" s="1161"/>
      <c r="I102" s="1161"/>
      <c r="J102" s="1161"/>
      <c r="K102" s="1161"/>
      <c r="L102" s="1161"/>
      <c r="M102" s="1161"/>
      <c r="N102" s="1161"/>
      <c r="O102" s="1161"/>
      <c r="P102" s="1161"/>
      <c r="Q102" s="1161"/>
      <c r="R102" s="1161"/>
      <c r="S102" s="937"/>
      <c r="T102" s="1226"/>
      <c r="U102" s="1227"/>
      <c r="V102" s="195"/>
      <c r="W102" s="195"/>
      <c r="X102" s="195"/>
      <c r="Y102" s="195"/>
    </row>
    <row r="103" spans="1:25" ht="13.5" customHeight="1" x14ac:dyDescent="0.2">
      <c r="A103" s="1161"/>
      <c r="B103" s="1161"/>
      <c r="C103" s="1161"/>
      <c r="D103" s="1161"/>
      <c r="E103" s="1161"/>
      <c r="F103" s="1161"/>
      <c r="G103" s="1161"/>
      <c r="H103" s="1161"/>
      <c r="I103" s="1161"/>
      <c r="J103" s="1161"/>
      <c r="K103" s="1161"/>
      <c r="L103" s="1161"/>
      <c r="M103" s="1161"/>
      <c r="N103" s="1161"/>
      <c r="O103" s="1161"/>
      <c r="P103" s="1161"/>
      <c r="Q103" s="1161"/>
      <c r="R103" s="1161"/>
      <c r="S103" s="937"/>
      <c r="T103" s="1226"/>
      <c r="U103" s="1227"/>
      <c r="V103" s="195"/>
      <c r="W103" s="195"/>
      <c r="X103" s="195"/>
      <c r="Y103" s="195"/>
    </row>
    <row r="104" spans="1:25" ht="13.5" customHeight="1" x14ac:dyDescent="0.2">
      <c r="A104" s="1161"/>
      <c r="B104" s="1161"/>
      <c r="C104" s="1161"/>
      <c r="D104" s="1161"/>
      <c r="E104" s="1161"/>
      <c r="F104" s="1161"/>
      <c r="G104" s="1161"/>
      <c r="H104" s="1161"/>
      <c r="I104" s="1161"/>
      <c r="J104" s="1161"/>
      <c r="K104" s="1161"/>
      <c r="L104" s="1161"/>
      <c r="M104" s="1161"/>
      <c r="N104" s="1161"/>
      <c r="O104" s="1161"/>
      <c r="P104" s="1161"/>
      <c r="Q104" s="1161"/>
      <c r="R104" s="1161"/>
      <c r="S104" s="937"/>
      <c r="T104" s="1226"/>
      <c r="U104" s="1227"/>
      <c r="V104" s="195"/>
      <c r="W104" s="195"/>
      <c r="X104" s="195"/>
      <c r="Y104" s="195"/>
    </row>
    <row r="105" spans="1:25" ht="13.5" customHeight="1" x14ac:dyDescent="0.2">
      <c r="A105" s="1161"/>
      <c r="B105" s="1161"/>
      <c r="C105" s="1161"/>
      <c r="D105" s="1161"/>
      <c r="E105" s="1161"/>
      <c r="F105" s="1161"/>
      <c r="G105" s="1161"/>
      <c r="H105" s="1161"/>
      <c r="I105" s="1161"/>
      <c r="J105" s="1161"/>
      <c r="K105" s="1161"/>
      <c r="L105" s="1161"/>
      <c r="M105" s="1161"/>
      <c r="N105" s="1161"/>
      <c r="O105" s="1161"/>
      <c r="P105" s="1161"/>
      <c r="Q105" s="1161"/>
      <c r="R105" s="1161"/>
      <c r="S105" s="937"/>
      <c r="T105" s="1226"/>
      <c r="U105" s="1227"/>
      <c r="V105" s="195"/>
      <c r="W105" s="195"/>
      <c r="X105" s="195"/>
      <c r="Y105" s="195"/>
    </row>
    <row r="106" spans="1:25" ht="13.5" customHeight="1" x14ac:dyDescent="0.2">
      <c r="A106" s="1161"/>
      <c r="B106" s="1161"/>
      <c r="C106" s="1161"/>
      <c r="D106" s="1161"/>
      <c r="E106" s="1161"/>
      <c r="F106" s="1161"/>
      <c r="G106" s="1161"/>
      <c r="H106" s="1161"/>
      <c r="I106" s="1161"/>
      <c r="J106" s="1161"/>
      <c r="K106" s="1161"/>
      <c r="L106" s="1161"/>
      <c r="M106" s="1161"/>
      <c r="N106" s="1161"/>
      <c r="O106" s="1161"/>
      <c r="P106" s="1161"/>
      <c r="Q106" s="1161"/>
      <c r="R106" s="1161"/>
      <c r="S106" s="937"/>
      <c r="T106" s="1226"/>
      <c r="U106" s="1227"/>
      <c r="V106" s="195"/>
      <c r="W106" s="195"/>
      <c r="X106" s="195"/>
      <c r="Y106" s="195"/>
    </row>
    <row r="107" spans="1:25" ht="13.5" customHeight="1" x14ac:dyDescent="0.2">
      <c r="A107" s="1161"/>
      <c r="B107" s="1161"/>
      <c r="C107" s="1161"/>
      <c r="D107" s="1161"/>
      <c r="E107" s="1161"/>
      <c r="F107" s="1161"/>
      <c r="G107" s="1161"/>
      <c r="H107" s="1161"/>
      <c r="I107" s="1161"/>
      <c r="J107" s="1161"/>
      <c r="K107" s="1161"/>
      <c r="L107" s="1161"/>
      <c r="M107" s="1161"/>
      <c r="N107" s="1161"/>
      <c r="O107" s="1161"/>
      <c r="P107" s="1161"/>
      <c r="Q107" s="1161"/>
      <c r="R107" s="1161"/>
      <c r="S107" s="937"/>
      <c r="T107" s="1226"/>
      <c r="U107" s="1227"/>
      <c r="V107" s="195"/>
      <c r="W107" s="195"/>
      <c r="X107" s="195"/>
      <c r="Y107" s="195"/>
    </row>
    <row r="108" spans="1:25" ht="13.5" customHeight="1" x14ac:dyDescent="0.2">
      <c r="A108" s="1161"/>
      <c r="B108" s="1161"/>
      <c r="C108" s="1161"/>
      <c r="D108" s="1161"/>
      <c r="E108" s="1161"/>
      <c r="F108" s="1161"/>
      <c r="G108" s="1161"/>
      <c r="H108" s="1161"/>
      <c r="I108" s="1161"/>
      <c r="J108" s="1161"/>
      <c r="K108" s="1161"/>
      <c r="L108" s="1161"/>
      <c r="M108" s="1161"/>
      <c r="N108" s="1161"/>
      <c r="O108" s="1161"/>
      <c r="P108" s="1161"/>
      <c r="Q108" s="1161"/>
      <c r="R108" s="1161"/>
      <c r="S108" s="937"/>
      <c r="T108" s="1226"/>
      <c r="U108" s="1227"/>
      <c r="V108" s="195"/>
      <c r="W108" s="195"/>
      <c r="X108" s="195"/>
      <c r="Y108" s="195"/>
    </row>
    <row r="109" spans="1:25" ht="13.5" customHeight="1" x14ac:dyDescent="0.2">
      <c r="A109" s="1161"/>
      <c r="B109" s="1161"/>
      <c r="C109" s="1161"/>
      <c r="D109" s="1161"/>
      <c r="E109" s="1161"/>
      <c r="F109" s="1161"/>
      <c r="G109" s="1161"/>
      <c r="H109" s="1161"/>
      <c r="I109" s="1161"/>
      <c r="J109" s="1161"/>
      <c r="K109" s="1161"/>
      <c r="L109" s="1161"/>
      <c r="M109" s="1161"/>
      <c r="N109" s="1161"/>
      <c r="O109" s="1161"/>
      <c r="P109" s="1161"/>
      <c r="Q109" s="1161"/>
      <c r="R109" s="1161"/>
      <c r="S109" s="937"/>
      <c r="T109" s="1226"/>
      <c r="U109" s="1227"/>
      <c r="V109" s="195"/>
      <c r="W109" s="195"/>
      <c r="X109" s="195"/>
      <c r="Y109" s="195"/>
    </row>
    <row r="110" spans="1:25" ht="13.5" customHeight="1" x14ac:dyDescent="0.2">
      <c r="A110" s="1161"/>
      <c r="B110" s="1161"/>
      <c r="C110" s="1161"/>
      <c r="D110" s="1161"/>
      <c r="E110" s="1161"/>
      <c r="F110" s="1161"/>
      <c r="G110" s="1161"/>
      <c r="H110" s="1161"/>
      <c r="I110" s="1161"/>
      <c r="J110" s="1161"/>
      <c r="K110" s="1161"/>
      <c r="L110" s="1161"/>
      <c r="M110" s="1161"/>
      <c r="N110" s="1161"/>
      <c r="O110" s="1161"/>
      <c r="P110" s="1161"/>
      <c r="Q110" s="1161"/>
      <c r="R110" s="1161"/>
      <c r="S110" s="937"/>
      <c r="T110" s="1226"/>
      <c r="U110" s="1227"/>
      <c r="V110" s="195"/>
      <c r="W110" s="195"/>
      <c r="X110" s="195"/>
      <c r="Y110" s="195"/>
    </row>
    <row r="111" spans="1:25" ht="13.5" customHeight="1" x14ac:dyDescent="0.2">
      <c r="A111" s="1161"/>
      <c r="B111" s="1161"/>
      <c r="C111" s="1161"/>
      <c r="D111" s="1161"/>
      <c r="E111" s="1161"/>
      <c r="F111" s="1161"/>
      <c r="G111" s="1161"/>
      <c r="H111" s="1161"/>
      <c r="I111" s="1161"/>
      <c r="J111" s="1161"/>
      <c r="K111" s="1161"/>
      <c r="L111" s="1161"/>
      <c r="M111" s="1161"/>
      <c r="N111" s="1161"/>
      <c r="O111" s="1161"/>
      <c r="P111" s="1161"/>
      <c r="Q111" s="1161"/>
      <c r="R111" s="1161"/>
      <c r="S111" s="937"/>
      <c r="T111" s="1226"/>
      <c r="U111" s="1227"/>
      <c r="V111" s="195"/>
      <c r="W111" s="195"/>
      <c r="X111" s="195"/>
      <c r="Y111" s="195"/>
    </row>
    <row r="112" spans="1:25" ht="13.5" customHeight="1" x14ac:dyDescent="0.2">
      <c r="A112" s="1161"/>
      <c r="B112" s="1161"/>
      <c r="C112" s="1161"/>
      <c r="D112" s="1161"/>
      <c r="E112" s="1161"/>
      <c r="F112" s="1161"/>
      <c r="G112" s="1161"/>
      <c r="H112" s="1161"/>
      <c r="I112" s="1161"/>
      <c r="J112" s="1161"/>
      <c r="K112" s="1161"/>
      <c r="L112" s="1161"/>
      <c r="M112" s="1161"/>
      <c r="N112" s="1161"/>
      <c r="O112" s="1161"/>
      <c r="P112" s="1161"/>
      <c r="Q112" s="1161"/>
      <c r="R112" s="1161"/>
      <c r="S112" s="937"/>
      <c r="T112" s="1226"/>
      <c r="U112" s="1227"/>
      <c r="V112" s="195"/>
      <c r="W112" s="195"/>
      <c r="X112" s="195"/>
      <c r="Y112" s="195"/>
    </row>
    <row r="113" spans="1:25" ht="13.5" customHeight="1" x14ac:dyDescent="0.2">
      <c r="A113" s="1161"/>
      <c r="B113" s="1161"/>
      <c r="C113" s="1161"/>
      <c r="D113" s="1161"/>
      <c r="E113" s="1161"/>
      <c r="F113" s="1161"/>
      <c r="G113" s="1161"/>
      <c r="H113" s="1161"/>
      <c r="I113" s="1161"/>
      <c r="J113" s="1161"/>
      <c r="K113" s="1161"/>
      <c r="L113" s="1161"/>
      <c r="M113" s="1161"/>
      <c r="N113" s="1161"/>
      <c r="O113" s="1161"/>
      <c r="P113" s="1161"/>
      <c r="Q113" s="1161"/>
      <c r="R113" s="1161"/>
      <c r="S113" s="937"/>
      <c r="T113" s="1226"/>
      <c r="U113" s="1227"/>
      <c r="V113" s="195"/>
      <c r="W113" s="195"/>
      <c r="X113" s="195"/>
      <c r="Y113" s="195"/>
    </row>
    <row r="114" spans="1:25" ht="13.5" customHeight="1" x14ac:dyDescent="0.2">
      <c r="A114" s="1161"/>
      <c r="B114" s="1161"/>
      <c r="C114" s="1161"/>
      <c r="D114" s="1161"/>
      <c r="E114" s="1161"/>
      <c r="F114" s="1161"/>
      <c r="G114" s="1161"/>
      <c r="H114" s="1161"/>
      <c r="I114" s="1161"/>
      <c r="J114" s="1161"/>
      <c r="K114" s="1161"/>
      <c r="L114" s="1161"/>
      <c r="M114" s="1161"/>
      <c r="N114" s="1161"/>
      <c r="O114" s="1161"/>
      <c r="P114" s="1161"/>
      <c r="Q114" s="1161"/>
      <c r="R114" s="1161"/>
      <c r="S114" s="937"/>
      <c r="T114" s="1226"/>
      <c r="U114" s="1227"/>
      <c r="V114" s="195"/>
      <c r="W114" s="195"/>
      <c r="X114" s="195"/>
      <c r="Y114" s="195"/>
    </row>
    <row r="115" spans="1:25" ht="13.5" customHeight="1" x14ac:dyDescent="0.2">
      <c r="A115" s="1161"/>
      <c r="B115" s="1161"/>
      <c r="C115" s="1161"/>
      <c r="D115" s="1161"/>
      <c r="E115" s="1161"/>
      <c r="F115" s="1161"/>
      <c r="G115" s="1161"/>
      <c r="H115" s="1161"/>
      <c r="I115" s="1161"/>
      <c r="J115" s="1161"/>
      <c r="K115" s="1161"/>
      <c r="L115" s="1161"/>
      <c r="M115" s="1161"/>
      <c r="N115" s="1161"/>
      <c r="O115" s="1161"/>
      <c r="P115" s="1161"/>
      <c r="Q115" s="1161"/>
      <c r="R115" s="1161"/>
      <c r="S115" s="937"/>
      <c r="T115" s="1226"/>
      <c r="U115" s="1227"/>
      <c r="V115" s="195"/>
      <c r="W115" s="195"/>
      <c r="X115" s="195"/>
      <c r="Y115" s="195"/>
    </row>
    <row r="116" spans="1:25" ht="13.5" customHeight="1" x14ac:dyDescent="0.2">
      <c r="A116" s="1161"/>
      <c r="B116" s="1161"/>
      <c r="C116" s="1161"/>
      <c r="D116" s="1161"/>
      <c r="E116" s="1161"/>
      <c r="F116" s="1161"/>
      <c r="G116" s="1161"/>
      <c r="H116" s="1161"/>
      <c r="I116" s="1161"/>
      <c r="J116" s="1161"/>
      <c r="K116" s="1161"/>
      <c r="L116" s="1161"/>
      <c r="M116" s="1161"/>
      <c r="N116" s="1161"/>
      <c r="O116" s="1161"/>
      <c r="P116" s="1161"/>
      <c r="Q116" s="1161"/>
      <c r="R116" s="1161"/>
      <c r="S116" s="937"/>
      <c r="T116" s="1226"/>
      <c r="U116" s="1227"/>
      <c r="V116" s="195"/>
      <c r="W116" s="195"/>
      <c r="X116" s="195"/>
      <c r="Y116" s="195"/>
    </row>
    <row r="117" spans="1:25" ht="13.5" customHeight="1" x14ac:dyDescent="0.2">
      <c r="A117" s="1161"/>
      <c r="B117" s="1161"/>
      <c r="C117" s="1161"/>
      <c r="D117" s="1161"/>
      <c r="E117" s="1161"/>
      <c r="F117" s="1161"/>
      <c r="G117" s="1161"/>
      <c r="H117" s="1161"/>
      <c r="I117" s="1161"/>
      <c r="J117" s="1161"/>
      <c r="K117" s="1161"/>
      <c r="L117" s="1161"/>
      <c r="M117" s="1161"/>
      <c r="N117" s="1161"/>
      <c r="O117" s="1161"/>
      <c r="P117" s="1161"/>
      <c r="Q117" s="1161"/>
      <c r="R117" s="1161"/>
      <c r="S117" s="937"/>
      <c r="T117" s="1226"/>
      <c r="U117" s="1227"/>
      <c r="V117" s="195"/>
      <c r="W117" s="195"/>
      <c r="X117" s="195"/>
      <c r="Y117" s="195"/>
    </row>
    <row r="118" spans="1:25" ht="13.5" customHeight="1" x14ac:dyDescent="0.2">
      <c r="A118" s="1161"/>
      <c r="B118" s="1161"/>
      <c r="C118" s="1161"/>
      <c r="D118" s="1161"/>
      <c r="E118" s="1161"/>
      <c r="F118" s="1161"/>
      <c r="G118" s="1161"/>
      <c r="H118" s="1161"/>
      <c r="I118" s="1161"/>
      <c r="J118" s="1161"/>
      <c r="K118" s="1161"/>
      <c r="L118" s="1161"/>
      <c r="M118" s="1161"/>
      <c r="N118" s="1161"/>
      <c r="O118" s="1161"/>
      <c r="P118" s="1161"/>
      <c r="Q118" s="1161"/>
      <c r="R118" s="1161"/>
      <c r="S118" s="937"/>
      <c r="T118" s="1226"/>
      <c r="U118" s="1227"/>
      <c r="V118" s="195"/>
      <c r="W118" s="195"/>
      <c r="X118" s="195"/>
      <c r="Y118" s="195"/>
    </row>
    <row r="119" spans="1:25" ht="13.5" customHeight="1" x14ac:dyDescent="0.2">
      <c r="A119" s="1161"/>
      <c r="B119" s="1161"/>
      <c r="C119" s="1161"/>
      <c r="D119" s="1161"/>
      <c r="E119" s="1161"/>
      <c r="F119" s="1161"/>
      <c r="G119" s="1161"/>
      <c r="H119" s="1161"/>
      <c r="I119" s="1161"/>
      <c r="J119" s="1161"/>
      <c r="K119" s="1161"/>
      <c r="L119" s="1161"/>
      <c r="M119" s="1161"/>
      <c r="N119" s="1161"/>
      <c r="O119" s="1161"/>
      <c r="P119" s="1161"/>
      <c r="Q119" s="1161"/>
      <c r="R119" s="1161"/>
      <c r="S119" s="937"/>
      <c r="T119" s="1226"/>
      <c r="U119" s="1227"/>
      <c r="V119" s="195"/>
      <c r="W119" s="195"/>
      <c r="X119" s="195"/>
      <c r="Y119" s="195"/>
    </row>
    <row r="120" spans="1:25" ht="13.5" customHeight="1" x14ac:dyDescent="0.2">
      <c r="A120" s="1161"/>
      <c r="B120" s="1161"/>
      <c r="C120" s="1161"/>
      <c r="D120" s="1161"/>
      <c r="E120" s="1161"/>
      <c r="F120" s="1161"/>
      <c r="G120" s="1161"/>
      <c r="H120" s="1161"/>
      <c r="I120" s="1161"/>
      <c r="J120" s="1161"/>
      <c r="K120" s="1161"/>
      <c r="L120" s="1161"/>
      <c r="M120" s="1161"/>
      <c r="N120" s="1161"/>
      <c r="O120" s="1161"/>
      <c r="P120" s="1161"/>
      <c r="Q120" s="1161"/>
      <c r="R120" s="1161"/>
      <c r="S120" s="937"/>
      <c r="T120" s="1226"/>
      <c r="U120" s="1227"/>
      <c r="V120" s="195"/>
      <c r="W120" s="195"/>
      <c r="X120" s="195"/>
      <c r="Y120" s="195"/>
    </row>
    <row r="121" spans="1:25" ht="13.5" customHeight="1" x14ac:dyDescent="0.2">
      <c r="A121" s="1161"/>
      <c r="B121" s="1161"/>
      <c r="C121" s="1161"/>
      <c r="D121" s="1161"/>
      <c r="E121" s="1161"/>
      <c r="F121" s="1161"/>
      <c r="G121" s="1161"/>
      <c r="H121" s="1161"/>
      <c r="I121" s="1161"/>
      <c r="J121" s="1161"/>
      <c r="K121" s="1161"/>
      <c r="L121" s="1161"/>
      <c r="M121" s="1161"/>
      <c r="N121" s="1161"/>
      <c r="O121" s="1161"/>
      <c r="P121" s="1161"/>
      <c r="Q121" s="1161"/>
      <c r="R121" s="1161"/>
      <c r="S121" s="937"/>
      <c r="T121" s="1226"/>
      <c r="U121" s="1227"/>
      <c r="V121" s="195"/>
      <c r="W121" s="195"/>
      <c r="X121" s="195"/>
      <c r="Y121" s="195"/>
    </row>
    <row r="122" spans="1:25" ht="13.5" customHeight="1" x14ac:dyDescent="0.2">
      <c r="A122" s="1161"/>
      <c r="B122" s="1161"/>
      <c r="C122" s="1161"/>
      <c r="D122" s="1161"/>
      <c r="E122" s="1161"/>
      <c r="F122" s="1161"/>
      <c r="G122" s="1161"/>
      <c r="H122" s="1161"/>
      <c r="I122" s="1161"/>
      <c r="J122" s="1161"/>
      <c r="K122" s="1161"/>
      <c r="L122" s="1161"/>
      <c r="M122" s="1161"/>
      <c r="N122" s="1161"/>
      <c r="O122" s="1161"/>
      <c r="P122" s="1161"/>
      <c r="Q122" s="1161"/>
      <c r="R122" s="1161"/>
      <c r="S122" s="937"/>
      <c r="T122" s="1226"/>
      <c r="U122" s="1227"/>
      <c r="V122" s="195"/>
      <c r="W122" s="195"/>
      <c r="X122" s="195"/>
      <c r="Y122" s="195"/>
    </row>
    <row r="123" spans="1:25" ht="13.5" customHeight="1" x14ac:dyDescent="0.2">
      <c r="A123" s="1161"/>
      <c r="B123" s="1161"/>
      <c r="C123" s="1161"/>
      <c r="D123" s="1161"/>
      <c r="E123" s="1161"/>
      <c r="F123" s="1161"/>
      <c r="G123" s="1161"/>
      <c r="H123" s="1161"/>
      <c r="I123" s="1161"/>
      <c r="J123" s="1161"/>
      <c r="K123" s="1161"/>
      <c r="L123" s="1161"/>
      <c r="M123" s="1161"/>
      <c r="N123" s="1161"/>
      <c r="O123" s="1161"/>
      <c r="P123" s="1161"/>
      <c r="Q123" s="1161"/>
      <c r="R123" s="1161"/>
      <c r="S123" s="937"/>
      <c r="T123" s="1226"/>
      <c r="U123" s="1227"/>
      <c r="V123" s="195"/>
      <c r="W123" s="195"/>
      <c r="X123" s="195"/>
      <c r="Y123" s="195"/>
    </row>
    <row r="124" spans="1:25" ht="13.5" customHeight="1" x14ac:dyDescent="0.2">
      <c r="A124" s="1161"/>
      <c r="B124" s="1161"/>
      <c r="C124" s="1161"/>
      <c r="D124" s="1161"/>
      <c r="E124" s="1161"/>
      <c r="F124" s="1161"/>
      <c r="G124" s="1161"/>
      <c r="H124" s="1161"/>
      <c r="I124" s="1161"/>
      <c r="J124" s="1161"/>
      <c r="K124" s="1161"/>
      <c r="L124" s="1161"/>
      <c r="M124" s="1161"/>
      <c r="N124" s="1161"/>
      <c r="O124" s="1161"/>
      <c r="P124" s="1161"/>
      <c r="Q124" s="1161"/>
      <c r="R124" s="1161"/>
      <c r="S124" s="937"/>
      <c r="T124" s="1226"/>
      <c r="U124" s="1227"/>
      <c r="V124" s="195"/>
      <c r="W124" s="195"/>
      <c r="X124" s="195"/>
      <c r="Y124" s="195"/>
    </row>
    <row r="125" spans="1:25" ht="13.5" customHeight="1" x14ac:dyDescent="0.2">
      <c r="A125" s="1161"/>
      <c r="B125" s="1161"/>
      <c r="C125" s="1161"/>
      <c r="D125" s="1161"/>
      <c r="E125" s="1161"/>
      <c r="F125" s="1161"/>
      <c r="G125" s="1161"/>
      <c r="H125" s="1161"/>
      <c r="I125" s="1161"/>
      <c r="J125" s="1161"/>
      <c r="K125" s="1161"/>
      <c r="L125" s="1161"/>
      <c r="M125" s="1161"/>
      <c r="N125" s="1161"/>
      <c r="O125" s="1161"/>
      <c r="P125" s="1161"/>
      <c r="Q125" s="1161"/>
      <c r="R125" s="1161"/>
      <c r="S125" s="937"/>
      <c r="T125" s="1226"/>
      <c r="U125" s="1227"/>
      <c r="V125" s="195"/>
      <c r="W125" s="195"/>
      <c r="X125" s="195"/>
      <c r="Y125" s="195"/>
    </row>
    <row r="126" spans="1:25" ht="13.5" customHeight="1" x14ac:dyDescent="0.2">
      <c r="A126" s="1161"/>
      <c r="B126" s="1161"/>
      <c r="C126" s="1161"/>
      <c r="D126" s="1161"/>
      <c r="E126" s="1161"/>
      <c r="F126" s="1161"/>
      <c r="G126" s="1161"/>
      <c r="H126" s="1161"/>
      <c r="I126" s="1161"/>
      <c r="J126" s="1161"/>
      <c r="K126" s="1161"/>
      <c r="L126" s="1161"/>
      <c r="M126" s="1161"/>
      <c r="N126" s="1161"/>
      <c r="O126" s="1161"/>
      <c r="P126" s="1161"/>
      <c r="Q126" s="1161"/>
      <c r="R126" s="1161"/>
      <c r="S126" s="937"/>
      <c r="T126" s="1226"/>
      <c r="U126" s="1227"/>
      <c r="V126" s="195"/>
      <c r="W126" s="195"/>
      <c r="X126" s="195"/>
      <c r="Y126" s="195"/>
    </row>
    <row r="127" spans="1:25" ht="13.5" customHeight="1" x14ac:dyDescent="0.2">
      <c r="A127" s="1161"/>
      <c r="B127" s="1161"/>
      <c r="C127" s="1161"/>
      <c r="D127" s="1161"/>
      <c r="E127" s="1161"/>
      <c r="F127" s="1161"/>
      <c r="G127" s="1161"/>
      <c r="H127" s="1161"/>
      <c r="I127" s="1161"/>
      <c r="J127" s="1161"/>
      <c r="K127" s="1161"/>
      <c r="L127" s="1161"/>
      <c r="M127" s="1161"/>
      <c r="N127" s="1161"/>
      <c r="O127" s="1161"/>
      <c r="P127" s="1161"/>
      <c r="Q127" s="1161"/>
      <c r="R127" s="1161"/>
      <c r="S127" s="937"/>
      <c r="T127" s="1226"/>
      <c r="U127" s="1227"/>
      <c r="V127" s="195"/>
      <c r="W127" s="195"/>
      <c r="X127" s="195"/>
      <c r="Y127" s="195"/>
    </row>
    <row r="128" spans="1:25" ht="13.5" customHeight="1" x14ac:dyDescent="0.2">
      <c r="A128" s="1161"/>
      <c r="B128" s="1161"/>
      <c r="C128" s="1161"/>
      <c r="D128" s="1161"/>
      <c r="E128" s="1161"/>
      <c r="F128" s="1161"/>
      <c r="G128" s="1161"/>
      <c r="H128" s="1161"/>
      <c r="I128" s="1161"/>
      <c r="J128" s="1161"/>
      <c r="K128" s="1161"/>
      <c r="L128" s="1161"/>
      <c r="M128" s="1161"/>
      <c r="N128" s="1161"/>
      <c r="O128" s="1161"/>
      <c r="P128" s="1161"/>
      <c r="Q128" s="1161"/>
      <c r="R128" s="1161"/>
      <c r="S128" s="937"/>
      <c r="T128" s="1226"/>
      <c r="U128" s="1227"/>
      <c r="V128" s="195"/>
      <c r="W128" s="195"/>
      <c r="X128" s="195"/>
      <c r="Y128" s="195"/>
    </row>
    <row r="129" spans="1:25" ht="13.5" customHeight="1" x14ac:dyDescent="0.2">
      <c r="A129" s="1161"/>
      <c r="B129" s="1161"/>
      <c r="C129" s="1161"/>
      <c r="D129" s="1161"/>
      <c r="E129" s="1161"/>
      <c r="F129" s="1161"/>
      <c r="G129" s="1161"/>
      <c r="H129" s="1161"/>
      <c r="I129" s="1161"/>
      <c r="J129" s="1161"/>
      <c r="K129" s="1161"/>
      <c r="L129" s="1161"/>
      <c r="M129" s="1161"/>
      <c r="N129" s="1161"/>
      <c r="O129" s="1161"/>
      <c r="P129" s="1161"/>
      <c r="Q129" s="1161"/>
      <c r="R129" s="1161"/>
      <c r="S129" s="937"/>
      <c r="T129" s="1226"/>
      <c r="U129" s="1227"/>
      <c r="V129" s="195"/>
      <c r="W129" s="195"/>
      <c r="X129" s="195"/>
      <c r="Y129" s="195"/>
    </row>
    <row r="130" spans="1:25" ht="13.5" customHeight="1" x14ac:dyDescent="0.2">
      <c r="A130" s="1161"/>
      <c r="B130" s="1161"/>
      <c r="C130" s="1161"/>
      <c r="D130" s="1161"/>
      <c r="E130" s="1161"/>
      <c r="F130" s="1161"/>
      <c r="G130" s="1161"/>
      <c r="H130" s="1161"/>
      <c r="I130" s="1161"/>
      <c r="J130" s="1161"/>
      <c r="K130" s="1161"/>
      <c r="L130" s="1161"/>
      <c r="M130" s="1161"/>
      <c r="N130" s="1161"/>
      <c r="O130" s="1161"/>
      <c r="P130" s="1161"/>
      <c r="Q130" s="1161"/>
      <c r="R130" s="1161"/>
      <c r="S130" s="937"/>
      <c r="T130" s="1226"/>
      <c r="U130" s="1227"/>
      <c r="V130" s="195"/>
      <c r="W130" s="195"/>
      <c r="X130" s="195"/>
      <c r="Y130" s="195"/>
    </row>
    <row r="131" spans="1:25" ht="13.5" customHeight="1" x14ac:dyDescent="0.2">
      <c r="A131" s="1161"/>
      <c r="B131" s="1161"/>
      <c r="C131" s="1161"/>
      <c r="D131" s="1161"/>
      <c r="E131" s="1161"/>
      <c r="F131" s="1161"/>
      <c r="G131" s="1161"/>
      <c r="H131" s="1161"/>
      <c r="I131" s="1161"/>
      <c r="J131" s="1161"/>
      <c r="K131" s="1161"/>
      <c r="L131" s="1161"/>
      <c r="M131" s="1161"/>
      <c r="N131" s="1161"/>
      <c r="O131" s="1161"/>
      <c r="P131" s="1161"/>
      <c r="Q131" s="1161"/>
      <c r="R131" s="1161"/>
      <c r="S131" s="937"/>
      <c r="T131" s="1226"/>
      <c r="U131" s="1227"/>
      <c r="V131" s="195"/>
      <c r="W131" s="195"/>
      <c r="X131" s="195"/>
      <c r="Y131" s="195"/>
    </row>
    <row r="132" spans="1:25" ht="13.5" customHeight="1" x14ac:dyDescent="0.2">
      <c r="A132" s="1161"/>
      <c r="B132" s="1161"/>
      <c r="C132" s="1161"/>
      <c r="D132" s="1161"/>
      <c r="E132" s="1161"/>
      <c r="F132" s="1161"/>
      <c r="G132" s="1161"/>
      <c r="H132" s="1161"/>
      <c r="I132" s="1161"/>
      <c r="J132" s="1161"/>
      <c r="K132" s="1161"/>
      <c r="L132" s="1161"/>
      <c r="M132" s="1161"/>
      <c r="N132" s="1161"/>
      <c r="O132" s="1161"/>
      <c r="P132" s="1161"/>
      <c r="Q132" s="1161"/>
      <c r="R132" s="1161"/>
      <c r="S132" s="937"/>
      <c r="T132" s="1226"/>
      <c r="U132" s="1227"/>
      <c r="V132" s="195"/>
      <c r="W132" s="195"/>
      <c r="X132" s="195"/>
      <c r="Y132" s="195"/>
    </row>
    <row r="133" spans="1:25" ht="13.5" customHeight="1" x14ac:dyDescent="0.2">
      <c r="A133" s="1161"/>
      <c r="B133" s="1161"/>
      <c r="C133" s="1161"/>
      <c r="D133" s="1161"/>
      <c r="E133" s="1161"/>
      <c r="F133" s="1161"/>
      <c r="G133" s="1161"/>
      <c r="H133" s="1161"/>
      <c r="I133" s="1161"/>
      <c r="J133" s="1161"/>
      <c r="K133" s="1161"/>
      <c r="L133" s="1161"/>
      <c r="M133" s="1161"/>
      <c r="N133" s="1161"/>
      <c r="O133" s="1161"/>
      <c r="P133" s="1161"/>
      <c r="Q133" s="1161"/>
      <c r="R133" s="1161"/>
      <c r="S133" s="937"/>
      <c r="T133" s="1226"/>
      <c r="U133" s="1227"/>
      <c r="V133" s="195"/>
      <c r="W133" s="195"/>
      <c r="X133" s="195"/>
      <c r="Y133" s="195"/>
    </row>
    <row r="134" spans="1:25" ht="13.5" customHeight="1" x14ac:dyDescent="0.2">
      <c r="A134" s="1161"/>
      <c r="B134" s="1161"/>
      <c r="C134" s="1161"/>
      <c r="D134" s="1161"/>
      <c r="E134" s="1161"/>
      <c r="F134" s="1161"/>
      <c r="G134" s="1161"/>
      <c r="H134" s="1161"/>
      <c r="I134" s="1161"/>
      <c r="J134" s="1161"/>
      <c r="K134" s="1161"/>
      <c r="L134" s="1161"/>
      <c r="M134" s="1161"/>
      <c r="N134" s="1161"/>
      <c r="O134" s="1161"/>
      <c r="P134" s="1161"/>
      <c r="Q134" s="1161"/>
      <c r="R134" s="1161"/>
      <c r="S134" s="937"/>
      <c r="T134" s="1226"/>
      <c r="U134" s="1227"/>
      <c r="V134" s="195"/>
      <c r="W134" s="195"/>
      <c r="X134" s="195"/>
      <c r="Y134" s="195"/>
    </row>
    <row r="135" spans="1:25" ht="13.5" customHeight="1" x14ac:dyDescent="0.2">
      <c r="A135" s="1161"/>
      <c r="B135" s="1161"/>
      <c r="C135" s="1161"/>
      <c r="D135" s="1161"/>
      <c r="E135" s="1161"/>
      <c r="F135" s="1161"/>
      <c r="G135" s="1161"/>
      <c r="H135" s="1161"/>
      <c r="I135" s="1161"/>
      <c r="J135" s="1161"/>
      <c r="K135" s="1161"/>
      <c r="L135" s="1161"/>
      <c r="M135" s="1161"/>
      <c r="N135" s="1161"/>
      <c r="O135" s="1161"/>
      <c r="P135" s="1161"/>
      <c r="Q135" s="1161"/>
      <c r="R135" s="1161"/>
      <c r="S135" s="937"/>
      <c r="T135" s="1226"/>
      <c r="U135" s="1227"/>
      <c r="V135" s="195"/>
      <c r="W135" s="195"/>
      <c r="X135" s="195"/>
      <c r="Y135" s="195"/>
    </row>
    <row r="136" spans="1:25" ht="13.5" customHeight="1" x14ac:dyDescent="0.2">
      <c r="A136" s="1161"/>
      <c r="B136" s="1161"/>
      <c r="C136" s="1161"/>
      <c r="D136" s="1161"/>
      <c r="E136" s="1161"/>
      <c r="F136" s="1161"/>
      <c r="G136" s="1161"/>
      <c r="H136" s="1161"/>
      <c r="I136" s="1161"/>
      <c r="J136" s="1161"/>
      <c r="K136" s="1161"/>
      <c r="L136" s="1161"/>
      <c r="M136" s="1161"/>
      <c r="N136" s="1161"/>
      <c r="O136" s="1161"/>
      <c r="P136" s="1161"/>
      <c r="Q136" s="1161"/>
      <c r="R136" s="1161"/>
      <c r="S136" s="937"/>
      <c r="T136" s="1226"/>
      <c r="U136" s="1227"/>
      <c r="V136" s="195"/>
      <c r="W136" s="195"/>
      <c r="X136" s="195"/>
      <c r="Y136" s="195"/>
    </row>
    <row r="137" spans="1:25" ht="13.5" customHeight="1" x14ac:dyDescent="0.2">
      <c r="A137" s="1161"/>
      <c r="B137" s="1161"/>
      <c r="C137" s="1161"/>
      <c r="D137" s="1161"/>
      <c r="E137" s="1161"/>
      <c r="F137" s="1161"/>
      <c r="G137" s="1161"/>
      <c r="H137" s="1161"/>
      <c r="I137" s="1161"/>
      <c r="J137" s="1161"/>
      <c r="K137" s="1161"/>
      <c r="L137" s="1161"/>
      <c r="M137" s="1161"/>
      <c r="N137" s="1161"/>
      <c r="O137" s="1161"/>
      <c r="P137" s="1161"/>
      <c r="Q137" s="1161"/>
      <c r="R137" s="1161"/>
      <c r="S137" s="937"/>
      <c r="T137" s="1226"/>
      <c r="U137" s="1227"/>
      <c r="V137" s="195"/>
      <c r="W137" s="195"/>
      <c r="X137" s="195"/>
      <c r="Y137" s="195"/>
    </row>
    <row r="138" spans="1:25" ht="13.5" customHeight="1" x14ac:dyDescent="0.2">
      <c r="A138" s="1161"/>
      <c r="B138" s="1161"/>
      <c r="C138" s="1161"/>
      <c r="D138" s="1161"/>
      <c r="E138" s="1161"/>
      <c r="F138" s="1161"/>
      <c r="G138" s="1161"/>
      <c r="H138" s="1161"/>
      <c r="I138" s="1161"/>
      <c r="J138" s="1161"/>
      <c r="K138" s="1161"/>
      <c r="L138" s="1161"/>
      <c r="M138" s="1161"/>
      <c r="N138" s="1161"/>
      <c r="O138" s="1161"/>
      <c r="P138" s="1161"/>
      <c r="Q138" s="1161"/>
      <c r="R138" s="1161"/>
      <c r="S138" s="937"/>
      <c r="T138" s="1226"/>
      <c r="U138" s="1227"/>
      <c r="V138" s="195"/>
      <c r="W138" s="195"/>
      <c r="X138" s="195"/>
      <c r="Y138" s="195"/>
    </row>
    <row r="139" spans="1:25" ht="13.5" customHeight="1" x14ac:dyDescent="0.2">
      <c r="A139" s="1161"/>
      <c r="B139" s="1161"/>
      <c r="C139" s="1161"/>
      <c r="D139" s="1161"/>
      <c r="E139" s="1161"/>
      <c r="F139" s="1161"/>
      <c r="G139" s="1161"/>
      <c r="H139" s="1161"/>
      <c r="I139" s="1161"/>
      <c r="J139" s="1161"/>
      <c r="K139" s="1161"/>
      <c r="L139" s="1161"/>
      <c r="M139" s="1161"/>
      <c r="N139" s="1161"/>
      <c r="O139" s="1161"/>
      <c r="P139" s="1161"/>
      <c r="Q139" s="1161"/>
      <c r="R139" s="1161"/>
      <c r="S139" s="937"/>
      <c r="T139" s="1226"/>
      <c r="U139" s="1227"/>
      <c r="V139" s="195"/>
      <c r="W139" s="195"/>
      <c r="X139" s="195"/>
      <c r="Y139" s="195"/>
    </row>
    <row r="140" spans="1:25" ht="13.5" customHeight="1" x14ac:dyDescent="0.2">
      <c r="A140" s="1161"/>
      <c r="B140" s="1161"/>
      <c r="C140" s="1161"/>
      <c r="D140" s="1161"/>
      <c r="E140" s="1161"/>
      <c r="F140" s="1161"/>
      <c r="G140" s="1161"/>
      <c r="H140" s="1161"/>
      <c r="I140" s="1161"/>
      <c r="J140" s="1161"/>
      <c r="K140" s="1161"/>
      <c r="L140" s="1161"/>
      <c r="M140" s="1161"/>
      <c r="N140" s="1161"/>
      <c r="O140" s="1161"/>
      <c r="P140" s="1161"/>
      <c r="Q140" s="1161"/>
      <c r="R140" s="1161"/>
      <c r="S140" s="937"/>
      <c r="T140" s="1226"/>
      <c r="U140" s="1227"/>
      <c r="V140" s="195"/>
      <c r="W140" s="195"/>
      <c r="X140" s="195"/>
      <c r="Y140" s="195"/>
    </row>
    <row r="141" spans="1:25" ht="13.5" customHeight="1" x14ac:dyDescent="0.2">
      <c r="A141" s="1161"/>
      <c r="B141" s="1161"/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937"/>
      <c r="T141" s="1226"/>
      <c r="U141" s="1227"/>
      <c r="V141" s="195"/>
      <c r="W141" s="195"/>
      <c r="X141" s="195"/>
      <c r="Y141" s="195"/>
    </row>
    <row r="142" spans="1:25" ht="13.5" customHeight="1" x14ac:dyDescent="0.2">
      <c r="A142" s="1161"/>
      <c r="B142" s="1161"/>
      <c r="C142" s="1161"/>
      <c r="D142" s="1161"/>
      <c r="E142" s="1161"/>
      <c r="F142" s="1161"/>
      <c r="G142" s="1161"/>
      <c r="H142" s="1161"/>
      <c r="I142" s="1161"/>
      <c r="J142" s="1161"/>
      <c r="K142" s="1161"/>
      <c r="L142" s="1161"/>
      <c r="M142" s="1161"/>
      <c r="N142" s="1161"/>
      <c r="O142" s="1161"/>
      <c r="P142" s="1161"/>
      <c r="Q142" s="1161"/>
      <c r="R142" s="1161"/>
      <c r="S142" s="937"/>
      <c r="T142" s="1226"/>
      <c r="U142" s="1227"/>
      <c r="V142" s="195"/>
      <c r="W142" s="195"/>
      <c r="X142" s="195"/>
      <c r="Y142" s="195"/>
    </row>
    <row r="143" spans="1:25" ht="13.5" customHeight="1" x14ac:dyDescent="0.2">
      <c r="A143" s="1161"/>
      <c r="B143" s="1161"/>
      <c r="C143" s="1161"/>
      <c r="D143" s="1161"/>
      <c r="E143" s="1161"/>
      <c r="F143" s="1161"/>
      <c r="G143" s="1161"/>
      <c r="H143" s="1161"/>
      <c r="I143" s="1161"/>
      <c r="J143" s="1161"/>
      <c r="K143" s="1161"/>
      <c r="L143" s="1161"/>
      <c r="M143" s="1161"/>
      <c r="N143" s="1161"/>
      <c r="O143" s="1161"/>
      <c r="P143" s="1161"/>
      <c r="Q143" s="1161"/>
      <c r="R143" s="1161"/>
      <c r="S143" s="937"/>
      <c r="T143" s="1226"/>
      <c r="U143" s="1227"/>
      <c r="V143" s="195"/>
      <c r="W143" s="195"/>
      <c r="X143" s="195"/>
      <c r="Y143" s="195"/>
    </row>
    <row r="144" spans="1:25" ht="13.5" customHeight="1" x14ac:dyDescent="0.2">
      <c r="A144" s="1161"/>
      <c r="B144" s="1161"/>
      <c r="C144" s="1161"/>
      <c r="D144" s="1161"/>
      <c r="E144" s="1161"/>
      <c r="F144" s="1161"/>
      <c r="G144" s="1161"/>
      <c r="H144" s="1161"/>
      <c r="I144" s="1161"/>
      <c r="J144" s="1161"/>
      <c r="K144" s="1161"/>
      <c r="L144" s="1161"/>
      <c r="M144" s="1161"/>
      <c r="N144" s="1161"/>
      <c r="O144" s="1161"/>
      <c r="P144" s="1161"/>
      <c r="Q144" s="1161"/>
      <c r="R144" s="1161"/>
      <c r="S144" s="937"/>
      <c r="T144" s="1226"/>
      <c r="U144" s="1227"/>
      <c r="V144" s="195"/>
      <c r="W144" s="195"/>
      <c r="X144" s="195"/>
      <c r="Y144" s="195"/>
    </row>
    <row r="145" spans="1:25" ht="13.5" customHeight="1" x14ac:dyDescent="0.2">
      <c r="A145" s="1161"/>
      <c r="B145" s="1161"/>
      <c r="C145" s="1161"/>
      <c r="D145" s="1161"/>
      <c r="E145" s="1161"/>
      <c r="F145" s="1161"/>
      <c r="G145" s="1161"/>
      <c r="H145" s="1161"/>
      <c r="I145" s="1161"/>
      <c r="J145" s="1161"/>
      <c r="K145" s="1161"/>
      <c r="L145" s="1161"/>
      <c r="M145" s="1161"/>
      <c r="N145" s="1161"/>
      <c r="O145" s="1161"/>
      <c r="P145" s="1161"/>
      <c r="Q145" s="1161"/>
      <c r="R145" s="1161"/>
      <c r="S145" s="937"/>
      <c r="T145" s="1226"/>
      <c r="U145" s="1227"/>
      <c r="V145" s="195"/>
      <c r="W145" s="195"/>
      <c r="X145" s="195"/>
      <c r="Y145" s="195"/>
    </row>
    <row r="146" spans="1:25" ht="13.5" customHeight="1" x14ac:dyDescent="0.2">
      <c r="A146" s="1161"/>
      <c r="B146" s="1161"/>
      <c r="C146" s="1161"/>
      <c r="D146" s="1161"/>
      <c r="E146" s="1161"/>
      <c r="F146" s="1161"/>
      <c r="G146" s="1161"/>
      <c r="H146" s="1161"/>
      <c r="I146" s="1161"/>
      <c r="J146" s="1161"/>
      <c r="K146" s="1161"/>
      <c r="L146" s="1161"/>
      <c r="M146" s="1161"/>
      <c r="N146" s="1161"/>
      <c r="O146" s="1161"/>
      <c r="P146" s="1161"/>
      <c r="Q146" s="1161"/>
      <c r="R146" s="1161"/>
      <c r="S146" s="937"/>
      <c r="T146" s="1226"/>
      <c r="U146" s="1227"/>
      <c r="V146" s="195"/>
      <c r="W146" s="195"/>
      <c r="X146" s="195"/>
      <c r="Y146" s="195"/>
    </row>
    <row r="147" spans="1:25" ht="13.5" customHeight="1" x14ac:dyDescent="0.2">
      <c r="A147" s="1161"/>
      <c r="B147" s="1161"/>
      <c r="C147" s="1161"/>
      <c r="D147" s="1161"/>
      <c r="E147" s="1161"/>
      <c r="F147" s="1161"/>
      <c r="G147" s="1161"/>
      <c r="H147" s="1161"/>
      <c r="I147" s="1161"/>
      <c r="J147" s="1161"/>
      <c r="K147" s="1161"/>
      <c r="L147" s="1161"/>
      <c r="M147" s="1161"/>
      <c r="N147" s="1161"/>
      <c r="O147" s="1161"/>
      <c r="P147" s="1161"/>
      <c r="Q147" s="1161"/>
      <c r="R147" s="1161"/>
      <c r="S147" s="937"/>
      <c r="T147" s="1226"/>
      <c r="U147" s="1227"/>
      <c r="V147" s="195"/>
      <c r="W147" s="195"/>
      <c r="X147" s="195"/>
      <c r="Y147" s="195"/>
    </row>
    <row r="148" spans="1:25" ht="13.5" customHeight="1" x14ac:dyDescent="0.2">
      <c r="A148" s="1161"/>
      <c r="B148" s="1161"/>
      <c r="C148" s="1161"/>
      <c r="D148" s="1161"/>
      <c r="E148" s="1161"/>
      <c r="F148" s="1161"/>
      <c r="G148" s="1161"/>
      <c r="H148" s="1161"/>
      <c r="I148" s="1161"/>
      <c r="J148" s="1161"/>
      <c r="K148" s="1161"/>
      <c r="L148" s="1161"/>
      <c r="M148" s="1161"/>
      <c r="N148" s="1161"/>
      <c r="O148" s="1161"/>
      <c r="P148" s="1161"/>
      <c r="Q148" s="1161"/>
      <c r="R148" s="1161"/>
      <c r="S148" s="937"/>
      <c r="T148" s="1226"/>
      <c r="U148" s="1227"/>
      <c r="V148" s="195"/>
      <c r="W148" s="195"/>
      <c r="X148" s="195"/>
      <c r="Y148" s="195"/>
    </row>
    <row r="149" spans="1:25" ht="13.5" customHeight="1" x14ac:dyDescent="0.2">
      <c r="A149" s="1161"/>
      <c r="B149" s="1161"/>
      <c r="C149" s="1161"/>
      <c r="D149" s="1161"/>
      <c r="E149" s="1161"/>
      <c r="F149" s="1161"/>
      <c r="G149" s="1161"/>
      <c r="H149" s="1161"/>
      <c r="I149" s="1161"/>
      <c r="J149" s="1161"/>
      <c r="K149" s="1161"/>
      <c r="L149" s="1161"/>
      <c r="M149" s="1161"/>
      <c r="N149" s="1161"/>
      <c r="O149" s="1161"/>
      <c r="P149" s="1161"/>
      <c r="Q149" s="1161"/>
      <c r="R149" s="1161"/>
      <c r="S149" s="937"/>
      <c r="T149" s="1226"/>
      <c r="U149" s="1227"/>
      <c r="V149" s="195"/>
      <c r="W149" s="195"/>
      <c r="X149" s="195"/>
      <c r="Y149" s="195"/>
    </row>
    <row r="150" spans="1:25" ht="13.5" customHeight="1" x14ac:dyDescent="0.2">
      <c r="A150" s="1161"/>
      <c r="B150" s="1161"/>
      <c r="C150" s="1161"/>
      <c r="D150" s="1161"/>
      <c r="E150" s="1161"/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61"/>
      <c r="Q150" s="1161"/>
      <c r="R150" s="1161"/>
      <c r="S150" s="937"/>
      <c r="T150" s="1226"/>
      <c r="U150" s="1227"/>
      <c r="V150" s="195"/>
      <c r="W150" s="195"/>
      <c r="X150" s="195"/>
      <c r="Y150" s="195"/>
    </row>
    <row r="151" spans="1:25" ht="13.5" customHeight="1" x14ac:dyDescent="0.2">
      <c r="A151" s="1161"/>
      <c r="B151" s="1161"/>
      <c r="C151" s="1161"/>
      <c r="D151" s="1161"/>
      <c r="E151" s="1161"/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61"/>
      <c r="Q151" s="1161"/>
      <c r="R151" s="1161"/>
      <c r="S151" s="937"/>
      <c r="T151" s="1226"/>
      <c r="U151" s="1227"/>
      <c r="V151" s="195"/>
      <c r="W151" s="195"/>
      <c r="X151" s="195"/>
      <c r="Y151" s="195"/>
    </row>
    <row r="152" spans="1:25" ht="13.5" customHeight="1" x14ac:dyDescent="0.2">
      <c r="A152" s="1161"/>
      <c r="B152" s="1161"/>
      <c r="C152" s="1161"/>
      <c r="D152" s="1161"/>
      <c r="E152" s="1161"/>
      <c r="F152" s="1161"/>
      <c r="G152" s="1161"/>
      <c r="H152" s="1161"/>
      <c r="I152" s="1161"/>
      <c r="J152" s="1161"/>
      <c r="K152" s="1161"/>
      <c r="L152" s="1161"/>
      <c r="M152" s="1161"/>
      <c r="N152" s="1161"/>
      <c r="O152" s="1161"/>
      <c r="P152" s="1161"/>
      <c r="Q152" s="1161"/>
      <c r="R152" s="1161"/>
      <c r="S152" s="937"/>
      <c r="T152" s="1226"/>
      <c r="U152" s="1227"/>
      <c r="V152" s="195"/>
      <c r="W152" s="195"/>
      <c r="X152" s="195"/>
      <c r="Y152" s="195"/>
    </row>
    <row r="153" spans="1:25" ht="13.5" customHeight="1" x14ac:dyDescent="0.2">
      <c r="A153" s="1161"/>
      <c r="B153" s="1161"/>
      <c r="C153" s="1161"/>
      <c r="D153" s="1161"/>
      <c r="E153" s="1161"/>
      <c r="F153" s="1161"/>
      <c r="G153" s="1161"/>
      <c r="H153" s="1161"/>
      <c r="I153" s="1161"/>
      <c r="J153" s="1161"/>
      <c r="K153" s="1161"/>
      <c r="L153" s="1161"/>
      <c r="M153" s="1161"/>
      <c r="N153" s="1161"/>
      <c r="O153" s="1161"/>
      <c r="P153" s="1161"/>
      <c r="Q153" s="1161"/>
      <c r="R153" s="1161"/>
      <c r="S153" s="937"/>
      <c r="T153" s="1226"/>
      <c r="U153" s="1227"/>
      <c r="V153" s="195"/>
      <c r="W153" s="195"/>
      <c r="X153" s="195"/>
      <c r="Y153" s="195"/>
    </row>
    <row r="154" spans="1:25" ht="13.5" customHeight="1" x14ac:dyDescent="0.2">
      <c r="A154" s="1161"/>
      <c r="B154" s="1161"/>
      <c r="C154" s="1161"/>
      <c r="D154" s="1161"/>
      <c r="E154" s="1161"/>
      <c r="F154" s="1161"/>
      <c r="G154" s="1161"/>
      <c r="H154" s="1161"/>
      <c r="I154" s="1161"/>
      <c r="J154" s="1161"/>
      <c r="K154" s="1161"/>
      <c r="L154" s="1161"/>
      <c r="M154" s="1161"/>
      <c r="N154" s="1161"/>
      <c r="O154" s="1161"/>
      <c r="P154" s="1161"/>
      <c r="Q154" s="1161"/>
      <c r="R154" s="1161"/>
      <c r="S154" s="937"/>
      <c r="T154" s="1226"/>
      <c r="U154" s="1227"/>
      <c r="V154" s="195"/>
      <c r="W154" s="195"/>
      <c r="X154" s="195"/>
      <c r="Y154" s="195"/>
    </row>
    <row r="155" spans="1:25" ht="13.5" customHeight="1" x14ac:dyDescent="0.2">
      <c r="A155" s="1161"/>
      <c r="B155" s="1161"/>
      <c r="C155" s="1161"/>
      <c r="D155" s="1161"/>
      <c r="E155" s="1161"/>
      <c r="F155" s="1161"/>
      <c r="G155" s="1161"/>
      <c r="H155" s="1161"/>
      <c r="I155" s="1161"/>
      <c r="J155" s="1161"/>
      <c r="K155" s="1161"/>
      <c r="L155" s="1161"/>
      <c r="M155" s="1161"/>
      <c r="N155" s="1161"/>
      <c r="O155" s="1161"/>
      <c r="P155" s="1161"/>
      <c r="Q155" s="1161"/>
      <c r="R155" s="1161"/>
      <c r="S155" s="937"/>
      <c r="T155" s="1226"/>
      <c r="U155" s="1227"/>
      <c r="V155" s="195"/>
      <c r="W155" s="195"/>
      <c r="X155" s="195"/>
      <c r="Y155" s="195"/>
    </row>
    <row r="156" spans="1:25" ht="13.5" customHeight="1" x14ac:dyDescent="0.2">
      <c r="A156" s="1161"/>
      <c r="B156" s="1161"/>
      <c r="C156" s="1161"/>
      <c r="D156" s="1161"/>
      <c r="E156" s="1161"/>
      <c r="F156" s="1161"/>
      <c r="G156" s="1161"/>
      <c r="H156" s="1161"/>
      <c r="I156" s="1161"/>
      <c r="J156" s="1161"/>
      <c r="K156" s="1161"/>
      <c r="L156" s="1161"/>
      <c r="M156" s="1161"/>
      <c r="N156" s="1161"/>
      <c r="O156" s="1161"/>
      <c r="P156" s="1161"/>
      <c r="Q156" s="1161"/>
      <c r="R156" s="1161"/>
      <c r="S156" s="937"/>
      <c r="T156" s="1226"/>
      <c r="U156" s="1227"/>
      <c r="V156" s="195"/>
      <c r="W156" s="195"/>
      <c r="X156" s="195"/>
      <c r="Y156" s="195"/>
    </row>
    <row r="157" spans="1:25" ht="13.5" customHeight="1" x14ac:dyDescent="0.2">
      <c r="A157" s="1161"/>
      <c r="B157" s="1161"/>
      <c r="C157" s="1161"/>
      <c r="D157" s="1161"/>
      <c r="E157" s="1161"/>
      <c r="F157" s="1161"/>
      <c r="G157" s="1161"/>
      <c r="H157" s="1161"/>
      <c r="I157" s="1161"/>
      <c r="J157" s="1161"/>
      <c r="K157" s="1161"/>
      <c r="L157" s="1161"/>
      <c r="M157" s="1161"/>
      <c r="N157" s="1161"/>
      <c r="O157" s="1161"/>
      <c r="P157" s="1161"/>
      <c r="Q157" s="1161"/>
      <c r="R157" s="1161"/>
      <c r="S157" s="937"/>
      <c r="T157" s="1226"/>
      <c r="U157" s="1227"/>
      <c r="V157" s="195"/>
      <c r="W157" s="195"/>
      <c r="X157" s="195"/>
      <c r="Y157" s="195"/>
    </row>
    <row r="158" spans="1:25" ht="13.5" customHeight="1" x14ac:dyDescent="0.2">
      <c r="A158" s="1161"/>
      <c r="B158" s="1161"/>
      <c r="C158" s="1161"/>
      <c r="D158" s="1161"/>
      <c r="E158" s="1161"/>
      <c r="F158" s="1161"/>
      <c r="G158" s="1161"/>
      <c r="H158" s="1161"/>
      <c r="I158" s="1161"/>
      <c r="J158" s="1161"/>
      <c r="K158" s="1161"/>
      <c r="L158" s="1161"/>
      <c r="M158" s="1161"/>
      <c r="N158" s="1161"/>
      <c r="O158" s="1161"/>
      <c r="P158" s="1161"/>
      <c r="Q158" s="1161"/>
      <c r="R158" s="1161"/>
      <c r="S158" s="937"/>
      <c r="T158" s="1226"/>
      <c r="U158" s="1227"/>
      <c r="V158" s="195"/>
      <c r="W158" s="195"/>
      <c r="X158" s="195"/>
      <c r="Y158" s="195"/>
    </row>
    <row r="159" spans="1:25" ht="13.5" customHeight="1" x14ac:dyDescent="0.2">
      <c r="A159" s="1161"/>
      <c r="B159" s="1161"/>
      <c r="C159" s="1161"/>
      <c r="D159" s="1161"/>
      <c r="E159" s="1161"/>
      <c r="F159" s="1161"/>
      <c r="G159" s="1161"/>
      <c r="H159" s="1161"/>
      <c r="I159" s="1161"/>
      <c r="J159" s="1161"/>
      <c r="K159" s="1161"/>
      <c r="L159" s="1161"/>
      <c r="M159" s="1161"/>
      <c r="N159" s="1161"/>
      <c r="O159" s="1161"/>
      <c r="P159" s="1161"/>
      <c r="Q159" s="1161"/>
      <c r="R159" s="1161"/>
      <c r="S159" s="937"/>
      <c r="T159" s="1226"/>
      <c r="U159" s="1227"/>
      <c r="V159" s="195"/>
      <c r="W159" s="195"/>
      <c r="X159" s="195"/>
      <c r="Y159" s="195"/>
    </row>
    <row r="160" spans="1:25" ht="13.5" customHeight="1" x14ac:dyDescent="0.2">
      <c r="A160" s="1161"/>
      <c r="B160" s="1161"/>
      <c r="C160" s="1161"/>
      <c r="D160" s="1161"/>
      <c r="E160" s="1161"/>
      <c r="F160" s="1161"/>
      <c r="G160" s="1161"/>
      <c r="H160" s="1161"/>
      <c r="I160" s="1161"/>
      <c r="J160" s="1161"/>
      <c r="K160" s="1161"/>
      <c r="L160" s="1161"/>
      <c r="M160" s="1161"/>
      <c r="N160" s="1161"/>
      <c r="O160" s="1161"/>
      <c r="P160" s="1161"/>
      <c r="Q160" s="1161"/>
      <c r="R160" s="1161"/>
      <c r="S160" s="937"/>
      <c r="T160" s="1226"/>
      <c r="U160" s="1227"/>
      <c r="V160" s="195"/>
      <c r="W160" s="195"/>
      <c r="X160" s="195"/>
      <c r="Y160" s="195"/>
    </row>
    <row r="161" spans="1:25" ht="13.5" customHeight="1" x14ac:dyDescent="0.2">
      <c r="A161" s="1161"/>
      <c r="B161" s="1161"/>
      <c r="C161" s="1161"/>
      <c r="D161" s="1161"/>
      <c r="E161" s="1161"/>
      <c r="F161" s="1161"/>
      <c r="G161" s="1161"/>
      <c r="H161" s="1161"/>
      <c r="I161" s="1161"/>
      <c r="J161" s="1161"/>
      <c r="K161" s="1161"/>
      <c r="L161" s="1161"/>
      <c r="M161" s="1161"/>
      <c r="N161" s="1161"/>
      <c r="O161" s="1161"/>
      <c r="P161" s="1161"/>
      <c r="Q161" s="1161"/>
      <c r="R161" s="1161"/>
      <c r="S161" s="937"/>
      <c r="T161" s="1226"/>
      <c r="U161" s="1227"/>
      <c r="V161" s="195"/>
      <c r="W161" s="195"/>
      <c r="X161" s="195"/>
      <c r="Y161" s="195"/>
    </row>
    <row r="162" spans="1:25" ht="13.5" customHeight="1" x14ac:dyDescent="0.2">
      <c r="A162" s="1161"/>
      <c r="B162" s="1161"/>
      <c r="C162" s="1161"/>
      <c r="D162" s="1161"/>
      <c r="E162" s="1161"/>
      <c r="F162" s="1161"/>
      <c r="G162" s="1161"/>
      <c r="H162" s="1161"/>
      <c r="I162" s="1161"/>
      <c r="J162" s="1161"/>
      <c r="K162" s="1161"/>
      <c r="L162" s="1161"/>
      <c r="M162" s="1161"/>
      <c r="N162" s="1161"/>
      <c r="O162" s="1161"/>
      <c r="P162" s="1161"/>
      <c r="Q162" s="1161"/>
      <c r="R162" s="1161"/>
      <c r="S162" s="937"/>
      <c r="T162" s="1226"/>
      <c r="U162" s="1227"/>
      <c r="V162" s="195"/>
      <c r="W162" s="195"/>
      <c r="X162" s="195"/>
      <c r="Y162" s="195"/>
    </row>
    <row r="163" spans="1:25" ht="13.5" customHeight="1" x14ac:dyDescent="0.2">
      <c r="A163" s="1161"/>
      <c r="B163" s="1161"/>
      <c r="C163" s="1161"/>
      <c r="D163" s="1161"/>
      <c r="E163" s="1161"/>
      <c r="F163" s="1161"/>
      <c r="G163" s="1161"/>
      <c r="H163" s="1161"/>
      <c r="I163" s="1161"/>
      <c r="J163" s="1161"/>
      <c r="K163" s="1161"/>
      <c r="L163" s="1161"/>
      <c r="M163" s="1161"/>
      <c r="N163" s="1161"/>
      <c r="O163" s="1161"/>
      <c r="P163" s="1161"/>
      <c r="Q163" s="1161"/>
      <c r="R163" s="1161"/>
      <c r="S163" s="937"/>
      <c r="T163" s="1226"/>
      <c r="U163" s="1227"/>
      <c r="V163" s="195"/>
      <c r="W163" s="195"/>
      <c r="X163" s="195"/>
      <c r="Y163" s="195"/>
    </row>
    <row r="164" spans="1:25" ht="13.5" customHeight="1" x14ac:dyDescent="0.2">
      <c r="A164" s="1161"/>
      <c r="B164" s="1161"/>
      <c r="C164" s="1161"/>
      <c r="D164" s="1161"/>
      <c r="E164" s="1161"/>
      <c r="F164" s="1161"/>
      <c r="G164" s="1161"/>
      <c r="H164" s="1161"/>
      <c r="I164" s="1161"/>
      <c r="J164" s="1161"/>
      <c r="K164" s="1161"/>
      <c r="L164" s="1161"/>
      <c r="M164" s="1161"/>
      <c r="N164" s="1161"/>
      <c r="O164" s="1161"/>
      <c r="P164" s="1161"/>
      <c r="Q164" s="1161"/>
      <c r="R164" s="1161"/>
      <c r="S164" s="937"/>
      <c r="T164" s="1226"/>
      <c r="U164" s="1227"/>
      <c r="V164" s="195"/>
      <c r="W164" s="195"/>
      <c r="X164" s="195"/>
      <c r="Y164" s="195"/>
    </row>
    <row r="165" spans="1:25" ht="13.5" customHeight="1" x14ac:dyDescent="0.2">
      <c r="A165" s="1161"/>
      <c r="B165" s="1161"/>
      <c r="C165" s="1161"/>
      <c r="D165" s="1161"/>
      <c r="E165" s="1161"/>
      <c r="F165" s="1161"/>
      <c r="G165" s="1161"/>
      <c r="H165" s="1161"/>
      <c r="I165" s="1161"/>
      <c r="J165" s="1161"/>
      <c r="K165" s="1161"/>
      <c r="L165" s="1161"/>
      <c r="M165" s="1161"/>
      <c r="N165" s="1161"/>
      <c r="O165" s="1161"/>
      <c r="P165" s="1161"/>
      <c r="Q165" s="1161"/>
      <c r="R165" s="1161"/>
      <c r="S165" s="937"/>
      <c r="T165" s="1226"/>
      <c r="U165" s="1227"/>
      <c r="V165" s="195"/>
      <c r="W165" s="195"/>
      <c r="X165" s="195"/>
      <c r="Y165" s="195"/>
    </row>
    <row r="166" spans="1:25" ht="13.5" customHeight="1" x14ac:dyDescent="0.2">
      <c r="A166" s="1161"/>
      <c r="B166" s="1161"/>
      <c r="C166" s="1161"/>
      <c r="D166" s="1161"/>
      <c r="E166" s="1161"/>
      <c r="F166" s="1161"/>
      <c r="G166" s="1161"/>
      <c r="H166" s="1161"/>
      <c r="I166" s="1161"/>
      <c r="J166" s="1161"/>
      <c r="K166" s="1161"/>
      <c r="L166" s="1161"/>
      <c r="M166" s="1161"/>
      <c r="N166" s="1161"/>
      <c r="O166" s="1161"/>
      <c r="P166" s="1161"/>
      <c r="Q166" s="1161"/>
      <c r="R166" s="1161"/>
      <c r="S166" s="937"/>
      <c r="T166" s="1226"/>
      <c r="U166" s="1227"/>
      <c r="V166" s="195"/>
      <c r="W166" s="195"/>
      <c r="X166" s="195"/>
      <c r="Y166" s="195"/>
    </row>
    <row r="167" spans="1:25" ht="13.5" customHeight="1" x14ac:dyDescent="0.2">
      <c r="A167" s="1161"/>
      <c r="B167" s="1161"/>
      <c r="C167" s="1161"/>
      <c r="D167" s="1161"/>
      <c r="E167" s="1161"/>
      <c r="F167" s="1161"/>
      <c r="G167" s="1161"/>
      <c r="H167" s="1161"/>
      <c r="I167" s="1161"/>
      <c r="J167" s="1161"/>
      <c r="K167" s="1161"/>
      <c r="L167" s="1161"/>
      <c r="M167" s="1161"/>
      <c r="N167" s="1161"/>
      <c r="O167" s="1161"/>
      <c r="P167" s="1161"/>
      <c r="Q167" s="1161"/>
      <c r="R167" s="1161"/>
      <c r="S167" s="937"/>
      <c r="T167" s="1226"/>
      <c r="U167" s="1227"/>
      <c r="V167" s="195"/>
      <c r="W167" s="195"/>
      <c r="X167" s="195"/>
      <c r="Y167" s="195"/>
    </row>
    <row r="168" spans="1:25" ht="13.5" customHeight="1" x14ac:dyDescent="0.2">
      <c r="A168" s="1161"/>
      <c r="B168" s="1161"/>
      <c r="C168" s="1161"/>
      <c r="D168" s="1161"/>
      <c r="E168" s="1161"/>
      <c r="F168" s="1161"/>
      <c r="G168" s="1161"/>
      <c r="H168" s="1161"/>
      <c r="I168" s="1161"/>
      <c r="J168" s="1161"/>
      <c r="K168" s="1161"/>
      <c r="L168" s="1161"/>
      <c r="M168" s="1161"/>
      <c r="N168" s="1161"/>
      <c r="O168" s="1161"/>
      <c r="P168" s="1161"/>
      <c r="Q168" s="1161"/>
      <c r="R168" s="1161"/>
      <c r="S168" s="937"/>
      <c r="T168" s="1226"/>
      <c r="U168" s="1227"/>
      <c r="V168" s="195"/>
      <c r="W168" s="195"/>
      <c r="X168" s="195"/>
      <c r="Y168" s="195"/>
    </row>
    <row r="169" spans="1:25" ht="13.5" customHeight="1" x14ac:dyDescent="0.2">
      <c r="A169" s="1161"/>
      <c r="B169" s="1161"/>
      <c r="C169" s="1161"/>
      <c r="D169" s="1161"/>
      <c r="E169" s="1161"/>
      <c r="F169" s="1161"/>
      <c r="G169" s="1161"/>
      <c r="H169" s="1161"/>
      <c r="I169" s="1161"/>
      <c r="J169" s="1161"/>
      <c r="K169" s="1161"/>
      <c r="L169" s="1161"/>
      <c r="M169" s="1161"/>
      <c r="N169" s="1161"/>
      <c r="O169" s="1161"/>
      <c r="P169" s="1161"/>
      <c r="Q169" s="1161"/>
      <c r="R169" s="1161"/>
      <c r="S169" s="937"/>
      <c r="T169" s="1226"/>
      <c r="U169" s="1227"/>
      <c r="V169" s="195"/>
      <c r="W169" s="195"/>
      <c r="X169" s="195"/>
      <c r="Y169" s="195"/>
    </row>
    <row r="170" spans="1:25" ht="13.5" customHeight="1" x14ac:dyDescent="0.2">
      <c r="A170" s="1161"/>
      <c r="B170" s="1161"/>
      <c r="C170" s="1161"/>
      <c r="D170" s="1161"/>
      <c r="E170" s="1161"/>
      <c r="F170" s="1161"/>
      <c r="G170" s="1161"/>
      <c r="H170" s="1161"/>
      <c r="I170" s="1161"/>
      <c r="J170" s="1161"/>
      <c r="K170" s="1161"/>
      <c r="L170" s="1161"/>
      <c r="M170" s="1161"/>
      <c r="N170" s="1161"/>
      <c r="O170" s="1161"/>
      <c r="P170" s="1161"/>
      <c r="Q170" s="1161"/>
      <c r="R170" s="1161"/>
      <c r="S170" s="937"/>
      <c r="T170" s="1226"/>
      <c r="U170" s="1227"/>
      <c r="V170" s="195"/>
      <c r="W170" s="195"/>
      <c r="X170" s="195"/>
      <c r="Y170" s="195"/>
    </row>
    <row r="171" spans="1:25" ht="13.5" customHeight="1" x14ac:dyDescent="0.2">
      <c r="A171" s="1161"/>
      <c r="B171" s="1161"/>
      <c r="C171" s="1161"/>
      <c r="D171" s="1161"/>
      <c r="E171" s="1161"/>
      <c r="F171" s="1161"/>
      <c r="G171" s="1161"/>
      <c r="H171" s="1161"/>
      <c r="I171" s="1161"/>
      <c r="J171" s="1161"/>
      <c r="K171" s="1161"/>
      <c r="L171" s="1161"/>
      <c r="M171" s="1161"/>
      <c r="N171" s="1161"/>
      <c r="O171" s="1161"/>
      <c r="P171" s="1161"/>
      <c r="Q171" s="1161"/>
      <c r="R171" s="1161"/>
      <c r="S171" s="937"/>
      <c r="T171" s="1226"/>
      <c r="U171" s="1227"/>
      <c r="V171" s="195"/>
      <c r="W171" s="195"/>
      <c r="X171" s="195"/>
      <c r="Y171" s="195"/>
    </row>
    <row r="172" spans="1:25" ht="13.5" customHeight="1" x14ac:dyDescent="0.2">
      <c r="A172" s="1161"/>
      <c r="B172" s="1161"/>
      <c r="C172" s="1161"/>
      <c r="D172" s="1161"/>
      <c r="E172" s="1161"/>
      <c r="F172" s="1161"/>
      <c r="G172" s="1161"/>
      <c r="H172" s="1161"/>
      <c r="I172" s="1161"/>
      <c r="J172" s="1161"/>
      <c r="K172" s="1161"/>
      <c r="L172" s="1161"/>
      <c r="M172" s="1161"/>
      <c r="N172" s="1161"/>
      <c r="O172" s="1161"/>
      <c r="P172" s="1161"/>
      <c r="Q172" s="1161"/>
      <c r="R172" s="1161"/>
      <c r="S172" s="937"/>
      <c r="T172" s="1226"/>
      <c r="U172" s="1227"/>
      <c r="V172" s="195"/>
      <c r="W172" s="195"/>
      <c r="X172" s="195"/>
      <c r="Y172" s="195"/>
    </row>
    <row r="173" spans="1:25" ht="15.75" customHeight="1" x14ac:dyDescent="0.2">
      <c r="A173" s="195"/>
      <c r="B173" s="1161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</row>
    <row r="174" spans="1:25" ht="15.75" customHeight="1" x14ac:dyDescent="0.2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</row>
    <row r="175" spans="1:25" ht="15.75" customHeight="1" x14ac:dyDescent="0.2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</row>
    <row r="176" spans="1:25" ht="15.75" customHeight="1" x14ac:dyDescent="0.2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</row>
    <row r="177" spans="1:25" ht="15.75" customHeight="1" x14ac:dyDescent="0.2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</row>
    <row r="178" spans="1:25" ht="15.75" customHeight="1" x14ac:dyDescent="0.2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</row>
    <row r="179" spans="1:25" ht="15.75" customHeight="1" x14ac:dyDescent="0.2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</row>
    <row r="180" spans="1:25" ht="15.75" customHeight="1" x14ac:dyDescent="0.2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</row>
    <row r="181" spans="1:25" ht="15.75" customHeight="1" x14ac:dyDescent="0.2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</row>
    <row r="182" spans="1:25" ht="15.75" customHeight="1" x14ac:dyDescent="0.2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</row>
    <row r="183" spans="1:25" ht="15.75" customHeight="1" x14ac:dyDescent="0.2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</row>
    <row r="184" spans="1:25" ht="15.75" customHeight="1" x14ac:dyDescent="0.2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</row>
    <row r="185" spans="1:25" ht="15.75" customHeight="1" x14ac:dyDescent="0.2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</row>
    <row r="186" spans="1:25" ht="15.75" customHeight="1" x14ac:dyDescent="0.2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</row>
    <row r="187" spans="1:25" ht="15.75" customHeight="1" x14ac:dyDescent="0.2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</row>
    <row r="188" spans="1:25" ht="15.75" customHeight="1" x14ac:dyDescent="0.2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</row>
    <row r="189" spans="1:25" ht="15.75" customHeight="1" x14ac:dyDescent="0.2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</row>
    <row r="190" spans="1:25" ht="15.75" customHeight="1" x14ac:dyDescent="0.2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</row>
    <row r="191" spans="1:25" ht="15.75" customHeight="1" x14ac:dyDescent="0.2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</row>
    <row r="192" spans="1:25" ht="15.75" customHeight="1" x14ac:dyDescent="0.2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</row>
    <row r="193" spans="1:25" ht="15.75" customHeight="1" x14ac:dyDescent="0.2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</row>
    <row r="194" spans="1:25" ht="15.75" customHeight="1" x14ac:dyDescent="0.2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</row>
    <row r="195" spans="1:25" ht="15.75" customHeight="1" x14ac:dyDescent="0.2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</row>
    <row r="196" spans="1:25" ht="15.75" customHeight="1" x14ac:dyDescent="0.2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</row>
    <row r="197" spans="1:25" ht="15.75" customHeight="1" x14ac:dyDescent="0.2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</row>
    <row r="198" spans="1:25" ht="15.75" customHeight="1" x14ac:dyDescent="0.2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</row>
    <row r="199" spans="1:25" ht="15.75" customHeight="1" x14ac:dyDescent="0.2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</row>
    <row r="200" spans="1:25" ht="15.75" customHeight="1" x14ac:dyDescent="0.2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</row>
    <row r="201" spans="1:25" ht="15.75" customHeight="1" x14ac:dyDescent="0.2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</row>
    <row r="202" spans="1:25" ht="15.75" customHeight="1" x14ac:dyDescent="0.2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</row>
    <row r="203" spans="1:25" ht="15.75" customHeight="1" x14ac:dyDescent="0.2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</row>
    <row r="204" spans="1:25" ht="15.75" customHeight="1" x14ac:dyDescent="0.2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</row>
    <row r="205" spans="1:25" ht="15.75" customHeight="1" x14ac:dyDescent="0.2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</row>
    <row r="206" spans="1:25" ht="15.75" customHeight="1" x14ac:dyDescent="0.2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</row>
    <row r="207" spans="1:25" ht="15.75" customHeight="1" x14ac:dyDescent="0.2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</row>
    <row r="208" spans="1:25" ht="15.75" customHeight="1" x14ac:dyDescent="0.2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</row>
    <row r="209" spans="1:25" ht="15.75" customHeight="1" x14ac:dyDescent="0.2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</row>
    <row r="210" spans="1:25" ht="15.75" customHeight="1" x14ac:dyDescent="0.2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</row>
    <row r="211" spans="1:25" ht="15.75" customHeight="1" x14ac:dyDescent="0.2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</row>
    <row r="212" spans="1:25" ht="15.75" customHeight="1" x14ac:dyDescent="0.2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</row>
    <row r="213" spans="1:25" ht="15.75" customHeight="1" x14ac:dyDescent="0.2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</row>
    <row r="214" spans="1:25" ht="15.75" customHeight="1" x14ac:dyDescent="0.2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</row>
    <row r="215" spans="1:25" ht="15.75" customHeight="1" x14ac:dyDescent="0.2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</row>
    <row r="216" spans="1:25" ht="15.75" customHeight="1" x14ac:dyDescent="0.2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</row>
    <row r="217" spans="1:25" ht="15.75" customHeight="1" x14ac:dyDescent="0.2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</row>
    <row r="218" spans="1:25" ht="15.75" customHeight="1" x14ac:dyDescent="0.2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</row>
    <row r="219" spans="1:25" ht="15.75" customHeight="1" x14ac:dyDescent="0.2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</row>
    <row r="220" spans="1:25" ht="15.75" customHeight="1" x14ac:dyDescent="0.2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</row>
    <row r="221" spans="1:25" ht="15.75" customHeight="1" x14ac:dyDescent="0.2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</row>
    <row r="222" spans="1:25" ht="15.75" customHeight="1" x14ac:dyDescent="0.2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</row>
    <row r="223" spans="1:25" ht="15.75" customHeight="1" x14ac:dyDescent="0.2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</row>
    <row r="224" spans="1:2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6">
    <mergeCell ref="P10:P12"/>
    <mergeCell ref="O14:O15"/>
    <mergeCell ref="P14:P16"/>
    <mergeCell ref="M10:M12"/>
    <mergeCell ref="N10:N12"/>
    <mergeCell ref="M14:M15"/>
    <mergeCell ref="N14:N15"/>
    <mergeCell ref="O10:O12"/>
    <mergeCell ref="J10:J12"/>
    <mergeCell ref="I14:I15"/>
    <mergeCell ref="J14:J16"/>
    <mergeCell ref="K10:K12"/>
    <mergeCell ref="L10:L12"/>
    <mergeCell ref="K14:K15"/>
    <mergeCell ref="L14:L15"/>
    <mergeCell ref="G10:G12"/>
    <mergeCell ref="H10:H12"/>
    <mergeCell ref="G14:G16"/>
    <mergeCell ref="H14:H15"/>
    <mergeCell ref="I10:I12"/>
    <mergeCell ref="D14:D15"/>
    <mergeCell ref="E10:E12"/>
    <mergeCell ref="F10:F12"/>
    <mergeCell ref="E14:E15"/>
    <mergeCell ref="F14:F15"/>
    <mergeCell ref="A10:A12"/>
    <mergeCell ref="B10:B12"/>
    <mergeCell ref="N19:O19"/>
    <mergeCell ref="A20:S20"/>
    <mergeCell ref="A13:S13"/>
    <mergeCell ref="A17:S17"/>
    <mergeCell ref="A18:A19"/>
    <mergeCell ref="C18:C19"/>
    <mergeCell ref="G18:G19"/>
    <mergeCell ref="J18:J19"/>
    <mergeCell ref="P18:P19"/>
    <mergeCell ref="C10:C12"/>
    <mergeCell ref="D10:D12"/>
    <mergeCell ref="A14:A16"/>
    <mergeCell ref="B14:B15"/>
    <mergeCell ref="C14:C16"/>
    <mergeCell ref="A1:S1"/>
    <mergeCell ref="A2:S2"/>
    <mergeCell ref="A5:S5"/>
    <mergeCell ref="A6:A8"/>
    <mergeCell ref="A9:S9"/>
  </mergeCells>
  <pageMargins left="0.75" right="0.75" top="1" bottom="1" header="0" footer="0"/>
  <pageSetup orientation="portrait"/>
  <colBreaks count="1" manualBreakCount="1">
    <brk id="1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9900"/>
    <outlinePr summaryBelow="0" summaryRight="0"/>
    <pageSetUpPr fitToPage="1"/>
  </sheetPr>
  <dimension ref="A1:O1000"/>
  <sheetViews>
    <sheetView workbookViewId="0"/>
  </sheetViews>
  <sheetFormatPr baseColWidth="10" defaultColWidth="14.5" defaultRowHeight="15" customHeight="1" x14ac:dyDescent="0.2"/>
  <cols>
    <col min="1" max="1" width="14.5" customWidth="1"/>
    <col min="2" max="2" width="8.1640625" customWidth="1"/>
    <col min="3" max="4" width="14.5" customWidth="1"/>
    <col min="5" max="5" width="0.5" customWidth="1"/>
    <col min="6" max="6" width="15.33203125" customWidth="1"/>
    <col min="7" max="7" width="9.1640625" customWidth="1"/>
    <col min="10" max="10" width="13.5" customWidth="1"/>
    <col min="11" max="11" width="32" customWidth="1"/>
  </cols>
  <sheetData>
    <row r="1" spans="1:15" ht="16" x14ac:dyDescent="0.2">
      <c r="A1" s="1957" t="s">
        <v>784</v>
      </c>
      <c r="B1" s="1958"/>
      <c r="C1" s="1958"/>
      <c r="D1" s="1958"/>
      <c r="E1" s="1958"/>
      <c r="F1" s="1958"/>
      <c r="G1" s="1958"/>
      <c r="H1" s="1958"/>
      <c r="I1" s="1958"/>
      <c r="J1" s="1959"/>
      <c r="K1" s="806" t="s">
        <v>226</v>
      </c>
      <c r="L1" s="1263"/>
      <c r="M1" s="1263"/>
      <c r="N1" s="1263"/>
      <c r="O1" s="1263"/>
    </row>
    <row r="2" spans="1:15" ht="28" x14ac:dyDescent="0.2">
      <c r="A2" s="1264" t="s">
        <v>14</v>
      </c>
      <c r="B2" s="1265" t="s">
        <v>13</v>
      </c>
      <c r="C2" s="1265" t="s">
        <v>785</v>
      </c>
      <c r="D2" s="1265" t="s">
        <v>16</v>
      </c>
      <c r="E2" s="1266"/>
      <c r="F2" s="1265" t="s">
        <v>22</v>
      </c>
      <c r="G2" s="1267" t="s">
        <v>274</v>
      </c>
      <c r="H2" s="1265" t="s">
        <v>786</v>
      </c>
      <c r="I2" s="1265" t="s">
        <v>19</v>
      </c>
      <c r="J2" s="1268" t="s">
        <v>297</v>
      </c>
      <c r="K2" s="1263"/>
      <c r="L2" s="1263"/>
      <c r="M2" s="1263"/>
      <c r="N2" s="1263"/>
      <c r="O2" s="1263"/>
    </row>
    <row r="3" spans="1:15" x14ac:dyDescent="0.2">
      <c r="A3" s="1951">
        <v>44721</v>
      </c>
      <c r="B3" s="1269"/>
      <c r="C3" s="1270" t="s">
        <v>787</v>
      </c>
      <c r="D3" s="1271" t="e">
        <v>#REF!</v>
      </c>
      <c r="E3" s="1272"/>
      <c r="F3" s="1273" t="e">
        <v>#REF!</v>
      </c>
      <c r="G3" s="1269" t="e">
        <v>#REF!</v>
      </c>
      <c r="H3" s="1274">
        <f>TIME(13,0,0)</f>
        <v>0.54166666666666663</v>
      </c>
      <c r="I3" s="1275" t="e">
        <v>#REF!</v>
      </c>
      <c r="J3" s="1276" t="e">
        <f>H3+I3</f>
        <v>#REF!</v>
      </c>
      <c r="K3" s="1263"/>
      <c r="L3" s="1263"/>
      <c r="M3" s="1263"/>
      <c r="N3" s="1263"/>
      <c r="O3" s="1263"/>
    </row>
    <row r="4" spans="1:15" x14ac:dyDescent="0.2">
      <c r="A4" s="1952"/>
      <c r="B4" s="1277" t="e">
        <v>#REF!</v>
      </c>
      <c r="C4" s="1277" t="s">
        <v>788</v>
      </c>
      <c r="D4" s="1278">
        <f>'Horaire cyclistes'!D7</f>
        <v>0</v>
      </c>
      <c r="E4" s="1279"/>
      <c r="F4" s="1280" t="e">
        <v>#REF!</v>
      </c>
      <c r="G4" s="1281">
        <f>'Horaire cyclistes'!G7</f>
        <v>24</v>
      </c>
      <c r="H4" s="1282">
        <f>'Horaire cyclistes'!F7</f>
        <v>118.6</v>
      </c>
      <c r="I4" s="1282">
        <f>'Horaire cyclistes'!I7</f>
        <v>1.3888888888888888E-2</v>
      </c>
      <c r="J4" s="1283">
        <f>'Horaire cyclistes'!L7</f>
        <v>0.67291666666666661</v>
      </c>
      <c r="K4" s="1263"/>
      <c r="L4" s="1263"/>
      <c r="M4" s="1263"/>
      <c r="N4" s="1263"/>
      <c r="O4" s="1263"/>
    </row>
    <row r="5" spans="1:15" ht="30" x14ac:dyDescent="0.2">
      <c r="A5" s="1952"/>
      <c r="B5" s="1270"/>
      <c r="C5" s="1270" t="s">
        <v>787</v>
      </c>
      <c r="D5" s="1284" t="e">
        <v>#REF!</v>
      </c>
      <c r="E5" s="1272"/>
      <c r="F5" s="1285" t="s">
        <v>1021</v>
      </c>
      <c r="G5" s="1270" t="e">
        <v>#REF!</v>
      </c>
      <c r="H5" s="1286" t="e">
        <v>#REF!</v>
      </c>
      <c r="I5" s="1275" t="s">
        <v>1021</v>
      </c>
      <c r="J5" s="1287" t="s">
        <v>1021</v>
      </c>
      <c r="K5" s="1288" t="s">
        <v>789</v>
      </c>
      <c r="L5" s="1263"/>
      <c r="M5" s="1263"/>
      <c r="N5" s="1263"/>
      <c r="O5" s="1263"/>
    </row>
    <row r="6" spans="1:15" x14ac:dyDescent="0.2">
      <c r="A6" s="1952"/>
      <c r="B6" s="1279" t="e">
        <v>#REF!</v>
      </c>
      <c r="C6" s="1277" t="s">
        <v>788</v>
      </c>
      <c r="D6" s="1289" t="s">
        <v>1021</v>
      </c>
      <c r="E6" s="1279"/>
      <c r="F6" s="1290" t="s">
        <v>1021</v>
      </c>
      <c r="G6" s="1291">
        <f>'Horaire cyclistes'!G10</f>
        <v>0</v>
      </c>
      <c r="H6" s="1292">
        <f>'Horaire cyclistes'!F10</f>
        <v>0</v>
      </c>
      <c r="I6" s="1293">
        <f>'Horaire cyclistes'!I10</f>
        <v>0</v>
      </c>
      <c r="J6" s="1294">
        <f>'Horaire cyclistes'!L10</f>
        <v>0</v>
      </c>
      <c r="K6" s="1263" t="s">
        <v>655</v>
      </c>
      <c r="L6" s="1263"/>
      <c r="M6" s="1263"/>
      <c r="N6" s="1263"/>
      <c r="O6" s="1263"/>
    </row>
    <row r="7" spans="1:15" ht="28" x14ac:dyDescent="0.2">
      <c r="A7" s="1953"/>
      <c r="B7" s="1295"/>
      <c r="C7" s="1270" t="s">
        <v>787</v>
      </c>
      <c r="D7" s="1296" t="s">
        <v>1021</v>
      </c>
      <c r="E7" s="1279"/>
      <c r="F7" s="1297" t="s">
        <v>790</v>
      </c>
      <c r="G7" s="1295" t="s">
        <v>791</v>
      </c>
      <c r="H7" s="1298">
        <f>TIME(3,0,0)</f>
        <v>0.125</v>
      </c>
      <c r="I7" s="1275">
        <f>TIME(1,25,0)</f>
        <v>5.9027777777777776E-2</v>
      </c>
      <c r="J7" s="1299">
        <f>H7+I7</f>
        <v>0.18402777777777779</v>
      </c>
      <c r="K7" s="1263"/>
      <c r="L7" s="1263"/>
      <c r="M7" s="1263"/>
      <c r="N7" s="1263"/>
      <c r="O7" s="1263"/>
    </row>
    <row r="8" spans="1:15" x14ac:dyDescent="0.2">
      <c r="A8" s="1954" t="s">
        <v>792</v>
      </c>
      <c r="B8" s="1573"/>
      <c r="C8" s="1573"/>
      <c r="D8" s="1573"/>
      <c r="E8" s="1573"/>
      <c r="F8" s="1573"/>
      <c r="G8" s="1573"/>
      <c r="H8" s="1573"/>
      <c r="I8" s="1573"/>
      <c r="J8" s="1955"/>
      <c r="K8" s="1263"/>
      <c r="L8" s="1263"/>
      <c r="M8" s="1263"/>
      <c r="N8" s="1263"/>
      <c r="O8" s="1263"/>
    </row>
    <row r="9" spans="1:15" ht="24.75" customHeight="1" x14ac:dyDescent="0.2">
      <c r="A9" s="1960">
        <v>44722</v>
      </c>
      <c r="B9" s="1270"/>
      <c r="C9" s="1295" t="s">
        <v>787</v>
      </c>
      <c r="D9" s="1300" t="str">
        <f>F7</f>
        <v>Shawinigan - Comfort Inn</v>
      </c>
      <c r="E9" s="1279"/>
      <c r="F9" s="1301" t="s">
        <v>793</v>
      </c>
      <c r="G9" s="1302">
        <v>3</v>
      </c>
      <c r="H9" s="1303">
        <f>TIME(12,45,0)</f>
        <v>0.53125</v>
      </c>
      <c r="I9" s="1275">
        <f>TIME(0,5,0)</f>
        <v>3.472222222222222E-3</v>
      </c>
      <c r="J9" s="1287">
        <f>H9+I9</f>
        <v>0.53472222222222221</v>
      </c>
      <c r="K9" s="1263"/>
      <c r="L9" s="1263"/>
      <c r="M9" s="1263"/>
      <c r="N9" s="1263"/>
      <c r="O9" s="1263"/>
    </row>
    <row r="10" spans="1:15" x14ac:dyDescent="0.2">
      <c r="A10" s="1961"/>
      <c r="B10" s="1304">
        <v>6</v>
      </c>
      <c r="C10" s="1281" t="s">
        <v>788</v>
      </c>
      <c r="D10" s="1305" t="e">
        <v>#REF!</v>
      </c>
      <c r="E10" s="1279"/>
      <c r="F10" s="1305" t="e">
        <v>#REF!</v>
      </c>
      <c r="G10" s="1306">
        <f>'Horaire cyclistes'!G13</f>
        <v>25</v>
      </c>
      <c r="H10" s="1307">
        <f>'Horaire cyclistes'!F13</f>
        <v>98.6</v>
      </c>
      <c r="I10" s="1293">
        <f>'Horaire cyclistes'!I13</f>
        <v>6.9444444444444441E-3</v>
      </c>
      <c r="J10" s="1308">
        <f>'Horaire cyclistes'!L13</f>
        <v>0.86874999999999991</v>
      </c>
      <c r="K10" s="1263"/>
      <c r="L10" s="1263"/>
      <c r="M10" s="1263"/>
      <c r="N10" s="1263"/>
      <c r="O10" s="1263"/>
    </row>
    <row r="11" spans="1:15" x14ac:dyDescent="0.2">
      <c r="A11" s="1961"/>
      <c r="B11" s="1270"/>
      <c r="C11" s="1295" t="s">
        <v>787</v>
      </c>
      <c r="D11" s="1300" t="e">
        <v>#REF!</v>
      </c>
      <c r="E11" s="1309"/>
      <c r="F11" s="1301" t="e">
        <v>#REF!</v>
      </c>
      <c r="G11" s="1302" t="e">
        <v>#REF!</v>
      </c>
      <c r="H11" s="1286">
        <f>TIME(19,45,0)</f>
        <v>0.82291666666666663</v>
      </c>
      <c r="I11" s="1275" t="s">
        <v>1021</v>
      </c>
      <c r="J11" s="1299" t="e">
        <f>H11+I11</f>
        <v>#VALUE!</v>
      </c>
      <c r="K11" s="1263"/>
      <c r="L11" s="1263"/>
      <c r="M11" s="1263"/>
      <c r="N11" s="1263"/>
      <c r="O11" s="1263"/>
    </row>
    <row r="12" spans="1:15" x14ac:dyDescent="0.2">
      <c r="A12" s="1961"/>
      <c r="B12" s="1310" t="e">
        <v>#REF!</v>
      </c>
      <c r="C12" s="1281" t="s">
        <v>788</v>
      </c>
      <c r="D12" s="1289" t="e">
        <v>#REF!</v>
      </c>
      <c r="E12" s="1279"/>
      <c r="F12" s="1311" t="e">
        <v>#REF!</v>
      </c>
      <c r="G12" s="1312">
        <f>'Horaire cyclistes'!G18</f>
        <v>25</v>
      </c>
      <c r="H12" s="1292">
        <f>'Horaire cyclistes'!F18</f>
        <v>85.3</v>
      </c>
      <c r="I12" s="1293" t="s">
        <v>1021</v>
      </c>
      <c r="J12" s="1283">
        <f>'Horaire cyclistes'!L20</f>
        <v>0</v>
      </c>
      <c r="K12" s="1313" t="s">
        <v>794</v>
      </c>
      <c r="L12" s="1263"/>
      <c r="M12" s="1263"/>
      <c r="N12" s="1263"/>
      <c r="O12" s="1263"/>
    </row>
    <row r="13" spans="1:15" ht="28" x14ac:dyDescent="0.2">
      <c r="A13" s="1961"/>
      <c r="B13" s="1270"/>
      <c r="C13" s="1295" t="s">
        <v>788</v>
      </c>
      <c r="D13" s="1300" t="e">
        <v>#REF!</v>
      </c>
      <c r="E13" s="1279"/>
      <c r="F13" s="1301" t="s">
        <v>795</v>
      </c>
      <c r="G13" s="1302">
        <v>10.5</v>
      </c>
      <c r="H13" s="1286">
        <f>TIME(3,30,0)</f>
        <v>0.14583333333333334</v>
      </c>
      <c r="I13" s="1275">
        <f>TIME(0,10,0)</f>
        <v>6.9444444444444441E-3</v>
      </c>
      <c r="J13" s="1299">
        <f>H13+I13</f>
        <v>0.15277777777777779</v>
      </c>
      <c r="K13" s="1263"/>
      <c r="L13" s="1263"/>
      <c r="M13" s="1263"/>
      <c r="N13" s="1263"/>
      <c r="O13" s="1263"/>
    </row>
    <row r="14" spans="1:15" x14ac:dyDescent="0.2">
      <c r="A14" s="1954" t="s">
        <v>796</v>
      </c>
      <c r="B14" s="1573"/>
      <c r="C14" s="1573"/>
      <c r="D14" s="1573"/>
      <c r="E14" s="1573"/>
      <c r="F14" s="1573"/>
      <c r="G14" s="1573"/>
      <c r="H14" s="1573"/>
      <c r="I14" s="1573"/>
      <c r="J14" s="1955"/>
      <c r="K14" s="1263"/>
      <c r="L14" s="1263"/>
      <c r="M14" s="1263"/>
      <c r="N14" s="1263"/>
      <c r="O14" s="1263"/>
    </row>
    <row r="15" spans="1:15" ht="28" x14ac:dyDescent="0.2">
      <c r="A15" s="1951">
        <v>44723</v>
      </c>
      <c r="B15" s="1269"/>
      <c r="C15" s="1269" t="s">
        <v>787</v>
      </c>
      <c r="D15" s="1271" t="str">
        <f>F13</f>
        <v>Sorel - Motel le Charentais</v>
      </c>
      <c r="E15" s="1314"/>
      <c r="F15" s="1315" t="s">
        <v>797</v>
      </c>
      <c r="G15" s="1316">
        <v>11.4</v>
      </c>
      <c r="H15" s="1317">
        <f>TIME(17,0,0)</f>
        <v>0.70833333333333337</v>
      </c>
      <c r="I15" s="1318">
        <f>TIME(0,11,0)</f>
        <v>7.6388888888888886E-3</v>
      </c>
      <c r="J15" s="1319">
        <f>H15+I15</f>
        <v>0.71597222222222223</v>
      </c>
      <c r="K15" s="1263"/>
      <c r="L15" s="1263"/>
      <c r="M15" s="1263"/>
      <c r="N15" s="1263"/>
      <c r="O15" s="1263"/>
    </row>
    <row r="16" spans="1:15" x14ac:dyDescent="0.2">
      <c r="A16" s="1952"/>
      <c r="B16" s="1281" t="e">
        <v>#REF!</v>
      </c>
      <c r="C16" s="1281" t="s">
        <v>788</v>
      </c>
      <c r="D16" s="1320" t="s">
        <v>1021</v>
      </c>
      <c r="E16" s="1321"/>
      <c r="F16" s="1322" t="e">
        <v>#REF!</v>
      </c>
      <c r="G16" s="1323" t="e">
        <f t="shared" ref="G16:J16" si="0">#REF!</f>
        <v>#REF!</v>
      </c>
      <c r="H16" s="1324" t="e">
        <f t="shared" si="0"/>
        <v>#REF!</v>
      </c>
      <c r="I16" s="1325" t="e">
        <f t="shared" si="0"/>
        <v>#REF!</v>
      </c>
      <c r="J16" s="1283" t="e">
        <f t="shared" si="0"/>
        <v>#REF!</v>
      </c>
      <c r="K16" s="1263"/>
      <c r="L16" s="1263"/>
      <c r="M16" s="1263"/>
      <c r="N16" s="1263"/>
      <c r="O16" s="1263"/>
    </row>
    <row r="17" spans="1:15" ht="28" x14ac:dyDescent="0.2">
      <c r="A17" s="1953"/>
      <c r="B17" s="1270"/>
      <c r="C17" s="1269" t="s">
        <v>787</v>
      </c>
      <c r="D17" s="1300" t="s">
        <v>1021</v>
      </c>
      <c r="E17" s="1314"/>
      <c r="F17" s="1301" t="s">
        <v>798</v>
      </c>
      <c r="G17" s="1302">
        <v>69</v>
      </c>
      <c r="H17" s="1286">
        <f>TIME(22,15,0)</f>
        <v>0.92708333333333337</v>
      </c>
      <c r="I17" s="1326">
        <f>TIME(0,46,0)</f>
        <v>3.1944444444444442E-2</v>
      </c>
      <c r="J17" s="1287">
        <f>H17+I17</f>
        <v>0.95902777777777781</v>
      </c>
      <c r="K17" s="1263"/>
      <c r="L17" s="1263"/>
      <c r="M17" s="1263"/>
      <c r="N17" s="1263"/>
      <c r="O17" s="1263"/>
    </row>
    <row r="18" spans="1:15" x14ac:dyDescent="0.2">
      <c r="A18" s="1954" t="s">
        <v>799</v>
      </c>
      <c r="B18" s="1573"/>
      <c r="C18" s="1573"/>
      <c r="D18" s="1573"/>
      <c r="E18" s="1573"/>
      <c r="F18" s="1573"/>
      <c r="G18" s="1573"/>
      <c r="H18" s="1573"/>
      <c r="I18" s="1573"/>
      <c r="J18" s="1955"/>
      <c r="K18" s="1263"/>
      <c r="L18" s="1263"/>
      <c r="M18" s="1263"/>
      <c r="N18" s="1263"/>
      <c r="O18" s="1263"/>
    </row>
    <row r="19" spans="1:15" ht="60" x14ac:dyDescent="0.2">
      <c r="A19" s="1951">
        <v>44724</v>
      </c>
      <c r="B19" s="1327"/>
      <c r="C19" s="1327" t="s">
        <v>787</v>
      </c>
      <c r="D19" s="1328" t="str">
        <f>F17</f>
        <v>Valleyfield - Motel Lac St-Louis</v>
      </c>
      <c r="E19" s="1329"/>
      <c r="F19" s="1315" t="s">
        <v>778</v>
      </c>
      <c r="G19" s="1316">
        <v>10.5</v>
      </c>
      <c r="H19" s="1317">
        <f>TIME(6,30,0)</f>
        <v>0.27083333333333331</v>
      </c>
      <c r="I19" s="1275">
        <f>TIME(0,15,0)</f>
        <v>1.0416666666666666E-2</v>
      </c>
      <c r="J19" s="1330">
        <f>H19+I19</f>
        <v>0.28125</v>
      </c>
      <c r="K19" s="1313" t="s">
        <v>800</v>
      </c>
      <c r="L19" s="1263"/>
      <c r="M19" s="1263"/>
      <c r="N19" s="1263"/>
      <c r="O19" s="1263"/>
    </row>
    <row r="20" spans="1:15" x14ac:dyDescent="0.2">
      <c r="A20" s="1952"/>
      <c r="B20" s="1277">
        <v>12</v>
      </c>
      <c r="C20" s="1277" t="s">
        <v>788</v>
      </c>
      <c r="D20" s="1278" t="s">
        <v>1021</v>
      </c>
      <c r="E20" s="1279"/>
      <c r="F20" s="1322" t="e">
        <v>#REF!</v>
      </c>
      <c r="G20" s="1306" t="e">
        <f t="shared" ref="G20:J20" si="1">#REF!</f>
        <v>#REF!</v>
      </c>
      <c r="H20" s="1307" t="e">
        <f t="shared" si="1"/>
        <v>#REF!</v>
      </c>
      <c r="I20" s="1293" t="e">
        <f t="shared" si="1"/>
        <v>#REF!</v>
      </c>
      <c r="J20" s="1283" t="e">
        <f t="shared" si="1"/>
        <v>#REF!</v>
      </c>
      <c r="K20" s="1263"/>
      <c r="L20" s="1263"/>
      <c r="M20" s="1263"/>
      <c r="N20" s="1263"/>
      <c r="O20" s="1263"/>
    </row>
    <row r="21" spans="1:15" ht="15.75" customHeight="1" x14ac:dyDescent="0.2">
      <c r="A21" s="1956"/>
      <c r="B21" s="1331"/>
      <c r="C21" s="1332" t="s">
        <v>787</v>
      </c>
      <c r="D21" s="1333" t="s">
        <v>1021</v>
      </c>
      <c r="E21" s="1334"/>
      <c r="F21" s="1335" t="e">
        <f>#REF!</f>
        <v>#REF!</v>
      </c>
      <c r="G21" s="1336">
        <v>31.7</v>
      </c>
      <c r="H21" s="1337">
        <v>0.47916666666666669</v>
      </c>
      <c r="I21" s="1338">
        <f>TIME(0,30,0)</f>
        <v>2.0833333333333332E-2</v>
      </c>
      <c r="J21" s="1339">
        <f>H21+I21</f>
        <v>0.5</v>
      </c>
      <c r="K21" s="1263"/>
      <c r="L21" s="1263"/>
      <c r="M21" s="1263"/>
      <c r="N21" s="1263"/>
      <c r="O21" s="1263"/>
    </row>
    <row r="22" spans="1:15" ht="15.75" customHeight="1" x14ac:dyDescent="0.2">
      <c r="A22" s="1263"/>
      <c r="B22" s="1263"/>
      <c r="C22" s="1263"/>
      <c r="D22" s="1263"/>
      <c r="E22" s="1263"/>
      <c r="F22" s="1263" t="s">
        <v>801</v>
      </c>
      <c r="G22" s="1263" t="e">
        <f>G4+G6+G10+G12+G13+G16+G20</f>
        <v>#REF!</v>
      </c>
      <c r="H22" s="1263"/>
      <c r="I22" s="1263"/>
      <c r="J22" s="1263"/>
      <c r="K22" s="1263"/>
      <c r="L22" s="1263"/>
      <c r="M22" s="1263"/>
      <c r="N22" s="1263"/>
      <c r="O22" s="1263"/>
    </row>
    <row r="23" spans="1:15" ht="15.75" customHeight="1" x14ac:dyDescent="0.2">
      <c r="A23" s="1263"/>
      <c r="B23" s="1263"/>
      <c r="C23" s="1263"/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3"/>
    </row>
    <row r="24" spans="1:15" ht="15.75" customHeight="1" x14ac:dyDescent="0.2">
      <c r="A24" s="1263"/>
      <c r="B24" s="1263"/>
      <c r="C24" s="1263"/>
      <c r="D24" s="1263"/>
      <c r="E24" s="1263"/>
      <c r="F24" s="1263"/>
      <c r="G24" s="1263"/>
      <c r="H24" s="1263"/>
      <c r="I24" s="1263"/>
      <c r="J24" s="1263"/>
      <c r="K24" s="1263"/>
      <c r="L24" s="1263"/>
      <c r="M24" s="1263"/>
      <c r="N24" s="1263"/>
      <c r="O24" s="1263"/>
    </row>
    <row r="25" spans="1:15" ht="15.75" customHeight="1" x14ac:dyDescent="0.2">
      <c r="A25" s="1263"/>
      <c r="B25" s="1263"/>
      <c r="C25" s="1263"/>
      <c r="D25" s="1263"/>
      <c r="E25" s="1263"/>
      <c r="F25" s="1263"/>
      <c r="G25" s="1263"/>
      <c r="H25" s="1263"/>
      <c r="I25" s="1263"/>
      <c r="J25" s="1263"/>
      <c r="K25" s="1263"/>
      <c r="L25" s="1263"/>
      <c r="M25" s="1263"/>
      <c r="N25" s="1263"/>
      <c r="O25" s="1263"/>
    </row>
    <row r="26" spans="1:15" ht="15.75" customHeight="1" x14ac:dyDescent="0.2">
      <c r="A26" s="1263"/>
      <c r="B26" s="1263"/>
      <c r="C26" s="1263"/>
      <c r="D26" s="1263"/>
      <c r="E26" s="1263"/>
      <c r="F26" s="1263"/>
      <c r="G26" s="1263"/>
      <c r="H26" s="1263"/>
      <c r="I26" s="1263"/>
      <c r="J26" s="1263"/>
      <c r="K26" s="1263"/>
      <c r="L26" s="1263"/>
      <c r="M26" s="1263"/>
      <c r="N26" s="1263"/>
      <c r="O26" s="1263"/>
    </row>
    <row r="27" spans="1:15" ht="15.75" customHeight="1" x14ac:dyDescent="0.2">
      <c r="A27" s="1263"/>
      <c r="B27" s="1263"/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</row>
    <row r="28" spans="1:15" ht="15.75" customHeight="1" x14ac:dyDescent="0.2">
      <c r="A28" s="1263"/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</row>
    <row r="29" spans="1:15" ht="15.75" customHeight="1" x14ac:dyDescent="0.2">
      <c r="A29" s="1263"/>
      <c r="B29" s="1263"/>
      <c r="C29" s="1263"/>
      <c r="D29" s="1263"/>
      <c r="E29" s="1263"/>
      <c r="F29" s="1263"/>
      <c r="G29" s="1263"/>
      <c r="H29" s="1263"/>
      <c r="I29" s="1263"/>
      <c r="J29" s="1263"/>
      <c r="K29" s="1263"/>
      <c r="L29" s="1263"/>
      <c r="M29" s="1263"/>
      <c r="N29" s="1263"/>
      <c r="O29" s="1263"/>
    </row>
    <row r="30" spans="1:15" ht="15.75" customHeight="1" x14ac:dyDescent="0.2">
      <c r="A30" s="1263"/>
      <c r="B30" s="1263"/>
      <c r="C30" s="1263"/>
      <c r="D30" s="1263"/>
      <c r="E30" s="1263"/>
      <c r="F30" s="1263"/>
      <c r="G30" s="1263"/>
      <c r="H30" s="1263"/>
      <c r="I30" s="1263"/>
      <c r="J30" s="1263"/>
      <c r="K30" s="1263"/>
      <c r="L30" s="1263"/>
      <c r="M30" s="1263"/>
      <c r="N30" s="1263"/>
      <c r="O30" s="1263"/>
    </row>
    <row r="31" spans="1:15" ht="15.75" customHeight="1" x14ac:dyDescent="0.2">
      <c r="A31" s="1263"/>
      <c r="B31" s="1263"/>
      <c r="C31" s="1263"/>
      <c r="D31" s="1263"/>
      <c r="E31" s="1263"/>
      <c r="F31" s="1263"/>
      <c r="G31" s="1263"/>
      <c r="H31" s="1263"/>
      <c r="I31" s="1263"/>
      <c r="J31" s="1263"/>
      <c r="K31" s="1263"/>
      <c r="L31" s="1263"/>
      <c r="M31" s="1263"/>
      <c r="N31" s="1263"/>
      <c r="O31" s="1263"/>
    </row>
    <row r="32" spans="1:15" ht="15.75" customHeight="1" x14ac:dyDescent="0.2">
      <c r="A32" s="1263"/>
      <c r="B32" s="1263"/>
      <c r="C32" s="1263"/>
      <c r="D32" s="1263"/>
      <c r="E32" s="1263"/>
      <c r="F32" s="1263"/>
      <c r="G32" s="1263"/>
      <c r="H32" s="1263"/>
      <c r="I32" s="1263"/>
      <c r="J32" s="1263"/>
      <c r="K32" s="1263"/>
      <c r="L32" s="1263"/>
      <c r="M32" s="1263"/>
      <c r="N32" s="1263"/>
      <c r="O32" s="1263"/>
    </row>
    <row r="33" spans="1:15" ht="15.75" customHeight="1" x14ac:dyDescent="0.2">
      <c r="A33" s="1263"/>
      <c r="B33" s="1263"/>
      <c r="C33" s="1263"/>
      <c r="D33" s="1263"/>
      <c r="E33" s="1263"/>
      <c r="F33" s="1263"/>
      <c r="G33" s="1263"/>
      <c r="H33" s="1263"/>
      <c r="I33" s="1263"/>
      <c r="J33" s="1263"/>
      <c r="K33" s="1263"/>
      <c r="L33" s="1263"/>
      <c r="M33" s="1263"/>
      <c r="N33" s="1263"/>
      <c r="O33" s="1263"/>
    </row>
    <row r="34" spans="1:15" ht="15.75" customHeight="1" x14ac:dyDescent="0.2">
      <c r="A34" s="1263"/>
      <c r="B34" s="1263"/>
      <c r="C34" s="1263"/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3"/>
    </row>
    <row r="35" spans="1:15" ht="15.75" customHeight="1" x14ac:dyDescent="0.2">
      <c r="A35" s="1263"/>
      <c r="B35" s="1263"/>
      <c r="C35" s="1263"/>
      <c r="D35" s="1263"/>
      <c r="E35" s="1263"/>
      <c r="F35" s="1263"/>
      <c r="G35" s="1263"/>
      <c r="H35" s="1263"/>
      <c r="I35" s="1263"/>
      <c r="J35" s="1263"/>
      <c r="K35" s="1263"/>
      <c r="L35" s="1263"/>
      <c r="M35" s="1263"/>
      <c r="N35" s="1263"/>
      <c r="O35" s="1263"/>
    </row>
    <row r="36" spans="1:15" ht="15.75" customHeight="1" x14ac:dyDescent="0.2">
      <c r="A36" s="1263"/>
      <c r="B36" s="1263"/>
      <c r="C36" s="1263"/>
      <c r="D36" s="1263"/>
      <c r="E36" s="1263"/>
      <c r="F36" s="1263"/>
      <c r="G36" s="1263"/>
      <c r="H36" s="1263"/>
      <c r="I36" s="1263"/>
      <c r="J36" s="1263"/>
      <c r="K36" s="1263"/>
      <c r="L36" s="1263"/>
      <c r="M36" s="1263"/>
      <c r="N36" s="1263"/>
      <c r="O36" s="1263"/>
    </row>
    <row r="37" spans="1:15" ht="15.75" customHeight="1" x14ac:dyDescent="0.2">
      <c r="A37" s="1263"/>
      <c r="B37" s="1263"/>
      <c r="C37" s="1263"/>
      <c r="D37" s="1263"/>
      <c r="E37" s="1263"/>
      <c r="F37" s="1263"/>
      <c r="G37" s="1263"/>
      <c r="H37" s="1263"/>
      <c r="I37" s="1263"/>
      <c r="J37" s="1263"/>
      <c r="K37" s="1263"/>
      <c r="L37" s="1263"/>
      <c r="M37" s="1263"/>
      <c r="N37" s="1263"/>
      <c r="O37" s="1263"/>
    </row>
    <row r="38" spans="1:15" ht="15.75" customHeight="1" x14ac:dyDescent="0.2">
      <c r="A38" s="1263"/>
      <c r="B38" s="1263"/>
      <c r="C38" s="1263"/>
      <c r="D38" s="1263"/>
      <c r="E38" s="1263"/>
      <c r="F38" s="1263"/>
      <c r="G38" s="1263"/>
      <c r="H38" s="1263"/>
      <c r="I38" s="1263"/>
      <c r="J38" s="1263"/>
      <c r="K38" s="1263"/>
      <c r="L38" s="1263"/>
      <c r="M38" s="1263"/>
      <c r="N38" s="1263"/>
      <c r="O38" s="1263"/>
    </row>
    <row r="39" spans="1:15" ht="15.75" customHeight="1" x14ac:dyDescent="0.2">
      <c r="A39" s="1263"/>
      <c r="B39" s="1263"/>
      <c r="C39" s="1263"/>
      <c r="D39" s="1263"/>
      <c r="E39" s="1263"/>
      <c r="F39" s="1263"/>
      <c r="G39" s="1263"/>
      <c r="H39" s="1263"/>
      <c r="I39" s="1263"/>
      <c r="J39" s="1263"/>
      <c r="K39" s="1263"/>
      <c r="L39" s="1263"/>
      <c r="M39" s="1263"/>
      <c r="N39" s="1263"/>
      <c r="O39" s="1263"/>
    </row>
    <row r="40" spans="1:15" ht="15.75" customHeight="1" x14ac:dyDescent="0.2">
      <c r="A40" s="1263"/>
      <c r="B40" s="1263"/>
      <c r="C40" s="1263"/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3"/>
    </row>
    <row r="41" spans="1:15" ht="15.75" customHeight="1" x14ac:dyDescent="0.2">
      <c r="A41" s="1263"/>
      <c r="B41" s="1263"/>
      <c r="C41" s="1263"/>
      <c r="D41" s="1263"/>
      <c r="E41" s="1263"/>
      <c r="F41" s="1263"/>
      <c r="G41" s="1263"/>
      <c r="H41" s="1263"/>
      <c r="I41" s="1263"/>
      <c r="J41" s="1263"/>
      <c r="K41" s="1263"/>
      <c r="L41" s="1263"/>
      <c r="M41" s="1263"/>
      <c r="N41" s="1263"/>
      <c r="O41" s="1263"/>
    </row>
    <row r="42" spans="1:15" ht="15.75" customHeight="1" x14ac:dyDescent="0.2">
      <c r="A42" s="1263"/>
      <c r="B42" s="1263"/>
      <c r="C42" s="1263"/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</row>
    <row r="43" spans="1:15" ht="15.75" customHeight="1" x14ac:dyDescent="0.2">
      <c r="A43" s="1263"/>
      <c r="B43" s="1263"/>
      <c r="C43" s="1263"/>
      <c r="D43" s="1263"/>
      <c r="E43" s="1263"/>
      <c r="F43" s="1263"/>
      <c r="G43" s="1263"/>
      <c r="H43" s="1263"/>
      <c r="I43" s="1263"/>
      <c r="J43" s="1263"/>
      <c r="K43" s="1263"/>
      <c r="L43" s="1263"/>
      <c r="M43" s="1263"/>
      <c r="N43" s="1263"/>
      <c r="O43" s="1263"/>
    </row>
    <row r="44" spans="1:15" ht="15.75" customHeight="1" x14ac:dyDescent="0.2">
      <c r="A44" s="1263"/>
      <c r="B44" s="1263"/>
      <c r="C44" s="1263"/>
      <c r="D44" s="1263"/>
      <c r="E44" s="1263"/>
      <c r="F44" s="1263"/>
      <c r="G44" s="1263"/>
      <c r="H44" s="1263"/>
      <c r="I44" s="1263"/>
      <c r="J44" s="1263"/>
      <c r="K44" s="1263"/>
      <c r="L44" s="1263"/>
      <c r="M44" s="1263"/>
      <c r="N44" s="1263"/>
      <c r="O44" s="1263"/>
    </row>
    <row r="45" spans="1:15" ht="15.75" customHeight="1" x14ac:dyDescent="0.2">
      <c r="A45" s="1263"/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</row>
    <row r="46" spans="1:15" ht="15.75" customHeight="1" x14ac:dyDescent="0.2">
      <c r="A46" s="1263"/>
      <c r="B46" s="1263"/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</row>
    <row r="47" spans="1:15" ht="15.75" customHeight="1" x14ac:dyDescent="0.2">
      <c r="A47" s="1263"/>
      <c r="B47" s="1263"/>
      <c r="C47" s="1263"/>
      <c r="D47" s="1263"/>
      <c r="E47" s="1263"/>
      <c r="F47" s="1263"/>
      <c r="G47" s="1263"/>
      <c r="H47" s="1263"/>
      <c r="I47" s="1263"/>
      <c r="J47" s="1263"/>
      <c r="K47" s="1263"/>
      <c r="L47" s="1263"/>
      <c r="M47" s="1263"/>
      <c r="N47" s="1263"/>
      <c r="O47" s="1263"/>
    </row>
    <row r="48" spans="1:15" ht="15.75" customHeight="1" x14ac:dyDescent="0.2">
      <c r="A48" s="1263"/>
      <c r="B48" s="1263"/>
      <c r="C48" s="1263"/>
      <c r="D48" s="1263"/>
      <c r="E48" s="1263"/>
      <c r="F48" s="1263"/>
      <c r="G48" s="1263"/>
      <c r="H48" s="1263"/>
      <c r="I48" s="1263"/>
      <c r="J48" s="1263"/>
      <c r="K48" s="1263"/>
      <c r="L48" s="1263"/>
      <c r="M48" s="1263"/>
      <c r="N48" s="1263"/>
      <c r="O48" s="1263"/>
    </row>
    <row r="49" spans="1:15" ht="15.75" customHeight="1" x14ac:dyDescent="0.2">
      <c r="A49" s="1263"/>
      <c r="B49" s="1263"/>
      <c r="C49" s="1263"/>
      <c r="D49" s="1263"/>
      <c r="E49" s="1263"/>
      <c r="F49" s="1263"/>
      <c r="G49" s="1263"/>
      <c r="H49" s="1263"/>
      <c r="I49" s="1263"/>
      <c r="J49" s="1263"/>
      <c r="K49" s="1263"/>
      <c r="L49" s="1263"/>
      <c r="M49" s="1263"/>
      <c r="N49" s="1263"/>
      <c r="O49" s="1263"/>
    </row>
    <row r="50" spans="1:15" ht="15.75" customHeight="1" x14ac:dyDescent="0.2">
      <c r="A50" s="1263"/>
      <c r="B50" s="1263"/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</row>
    <row r="51" spans="1:15" ht="15.75" customHeight="1" x14ac:dyDescent="0.2">
      <c r="A51" s="1263"/>
      <c r="B51" s="1263"/>
      <c r="C51" s="1263"/>
      <c r="D51" s="1263"/>
      <c r="E51" s="1263"/>
      <c r="F51" s="1263"/>
      <c r="G51" s="1263"/>
      <c r="H51" s="1263"/>
      <c r="I51" s="1263"/>
      <c r="J51" s="1263"/>
      <c r="K51" s="1263"/>
      <c r="L51" s="1263"/>
      <c r="M51" s="1263"/>
      <c r="N51" s="1263"/>
      <c r="O51" s="1263"/>
    </row>
    <row r="52" spans="1:15" ht="15.75" customHeight="1" x14ac:dyDescent="0.2">
      <c r="A52" s="1263"/>
      <c r="B52" s="1263"/>
      <c r="C52" s="1263"/>
      <c r="D52" s="1263"/>
      <c r="E52" s="1263"/>
      <c r="F52" s="1263"/>
      <c r="G52" s="1263"/>
      <c r="H52" s="1263"/>
      <c r="I52" s="1263"/>
      <c r="J52" s="1263"/>
      <c r="K52" s="1263"/>
      <c r="L52" s="1263"/>
      <c r="M52" s="1263"/>
      <c r="N52" s="1263"/>
      <c r="O52" s="1263"/>
    </row>
    <row r="53" spans="1:15" ht="15.75" customHeight="1" x14ac:dyDescent="0.2">
      <c r="A53" s="1263"/>
      <c r="B53" s="1263"/>
      <c r="C53" s="1263"/>
      <c r="D53" s="1263"/>
      <c r="E53" s="1263"/>
      <c r="F53" s="1263"/>
      <c r="G53" s="1263"/>
      <c r="H53" s="1263"/>
      <c r="I53" s="1263"/>
      <c r="J53" s="1263"/>
      <c r="K53" s="1263"/>
      <c r="L53" s="1263"/>
      <c r="M53" s="1263"/>
      <c r="N53" s="1263"/>
      <c r="O53" s="1263"/>
    </row>
    <row r="54" spans="1:15" ht="15.75" customHeight="1" x14ac:dyDescent="0.2">
      <c r="A54" s="1263"/>
      <c r="B54" s="1263"/>
      <c r="C54" s="1263"/>
      <c r="D54" s="1263"/>
      <c r="E54" s="1263"/>
      <c r="F54" s="1263"/>
      <c r="G54" s="1263"/>
      <c r="H54" s="1263"/>
      <c r="I54" s="1263"/>
      <c r="J54" s="1263"/>
      <c r="K54" s="1263"/>
      <c r="L54" s="1263"/>
      <c r="M54" s="1263"/>
      <c r="N54" s="1263"/>
      <c r="O54" s="1263"/>
    </row>
    <row r="55" spans="1:15" ht="15.75" customHeight="1" x14ac:dyDescent="0.2">
      <c r="A55" s="1263"/>
      <c r="B55" s="1263"/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</row>
    <row r="56" spans="1:15" ht="15.75" customHeight="1" x14ac:dyDescent="0.2">
      <c r="A56" s="1263"/>
      <c r="B56" s="1263"/>
      <c r="C56" s="1263"/>
      <c r="D56" s="1263"/>
      <c r="E56" s="1263"/>
      <c r="F56" s="1263"/>
      <c r="G56" s="1263"/>
      <c r="H56" s="1263"/>
      <c r="I56" s="1263"/>
      <c r="J56" s="1263"/>
      <c r="K56" s="1263"/>
      <c r="L56" s="1263"/>
      <c r="M56" s="1263"/>
      <c r="N56" s="1263"/>
      <c r="O56" s="1263"/>
    </row>
    <row r="57" spans="1:15" ht="15.75" customHeight="1" x14ac:dyDescent="0.2">
      <c r="A57" s="1263"/>
      <c r="B57" s="1263"/>
      <c r="C57" s="1263"/>
      <c r="D57" s="1263"/>
      <c r="E57" s="1263"/>
      <c r="F57" s="1263"/>
      <c r="G57" s="1263"/>
      <c r="H57" s="1263"/>
      <c r="I57" s="1263"/>
      <c r="J57" s="1263"/>
      <c r="K57" s="1263"/>
      <c r="L57" s="1263"/>
      <c r="M57" s="1263"/>
      <c r="N57" s="1263"/>
      <c r="O57" s="1263"/>
    </row>
    <row r="58" spans="1:15" ht="15.75" customHeight="1" x14ac:dyDescent="0.2">
      <c r="A58" s="1263"/>
      <c r="B58" s="1263"/>
      <c r="C58" s="1263"/>
      <c r="D58" s="1263"/>
      <c r="E58" s="1263"/>
      <c r="F58" s="1263"/>
      <c r="G58" s="1263"/>
      <c r="H58" s="1263"/>
      <c r="I58" s="1263"/>
      <c r="J58" s="1263"/>
      <c r="K58" s="1263"/>
      <c r="L58" s="1263"/>
      <c r="M58" s="1263"/>
      <c r="N58" s="1263"/>
      <c r="O58" s="1263"/>
    </row>
    <row r="59" spans="1:15" ht="15.75" customHeight="1" x14ac:dyDescent="0.2">
      <c r="A59" s="1263"/>
      <c r="B59" s="1263"/>
      <c r="C59" s="1263"/>
      <c r="D59" s="1263"/>
      <c r="E59" s="1263"/>
      <c r="F59" s="1263"/>
      <c r="G59" s="1263"/>
      <c r="H59" s="1263"/>
      <c r="I59" s="1263"/>
      <c r="J59" s="1263"/>
      <c r="K59" s="1263"/>
      <c r="L59" s="1263"/>
      <c r="M59" s="1263"/>
      <c r="N59" s="1263"/>
      <c r="O59" s="1263"/>
    </row>
    <row r="60" spans="1:15" ht="15.75" customHeight="1" x14ac:dyDescent="0.2">
      <c r="A60" s="1263"/>
      <c r="B60" s="1263"/>
      <c r="C60" s="1263"/>
      <c r="D60" s="1263"/>
      <c r="E60" s="1263"/>
      <c r="F60" s="1263"/>
      <c r="G60" s="1263"/>
      <c r="H60" s="1263"/>
      <c r="I60" s="1263"/>
      <c r="J60" s="1263"/>
      <c r="K60" s="1263"/>
      <c r="L60" s="1263"/>
      <c r="M60" s="1263"/>
      <c r="N60" s="1263"/>
      <c r="O60" s="1263"/>
    </row>
    <row r="61" spans="1:15" ht="15.75" customHeight="1" x14ac:dyDescent="0.2">
      <c r="A61" s="1263"/>
      <c r="B61" s="1263"/>
      <c r="C61" s="1263"/>
      <c r="D61" s="1263"/>
      <c r="E61" s="1263"/>
      <c r="F61" s="1263"/>
      <c r="G61" s="1263"/>
      <c r="H61" s="1263"/>
      <c r="I61" s="1263"/>
      <c r="J61" s="1263"/>
      <c r="K61" s="1263"/>
      <c r="L61" s="1263"/>
      <c r="M61" s="1263"/>
      <c r="N61" s="1263"/>
      <c r="O61" s="1263"/>
    </row>
    <row r="62" spans="1:15" ht="15.75" customHeight="1" x14ac:dyDescent="0.2">
      <c r="A62" s="1263"/>
      <c r="B62" s="1263"/>
      <c r="C62" s="1263"/>
      <c r="D62" s="1263"/>
      <c r="E62" s="1263"/>
      <c r="F62" s="1263"/>
      <c r="G62" s="1263"/>
      <c r="H62" s="1263"/>
      <c r="I62" s="1263"/>
      <c r="J62" s="1263"/>
      <c r="K62" s="1263"/>
      <c r="L62" s="1263"/>
      <c r="M62" s="1263"/>
      <c r="N62" s="1263"/>
      <c r="O62" s="1263"/>
    </row>
    <row r="63" spans="1:15" ht="15.75" customHeight="1" x14ac:dyDescent="0.2">
      <c r="A63" s="1263"/>
      <c r="B63" s="1263"/>
      <c r="C63" s="1263"/>
      <c r="D63" s="1263"/>
      <c r="E63" s="1263"/>
      <c r="F63" s="1263"/>
      <c r="G63" s="1263"/>
      <c r="H63" s="1263"/>
      <c r="I63" s="1263"/>
      <c r="J63" s="1263"/>
      <c r="K63" s="1263"/>
      <c r="L63" s="1263"/>
      <c r="M63" s="1263"/>
      <c r="N63" s="1263"/>
      <c r="O63" s="1263"/>
    </row>
    <row r="64" spans="1:15" ht="15.75" customHeight="1" x14ac:dyDescent="0.2">
      <c r="A64" s="1263"/>
      <c r="B64" s="1263"/>
      <c r="C64" s="1263"/>
      <c r="D64" s="1263"/>
      <c r="E64" s="1263"/>
      <c r="F64" s="1263"/>
      <c r="G64" s="1263"/>
      <c r="H64" s="1263"/>
      <c r="I64" s="1263"/>
      <c r="J64" s="1263"/>
      <c r="K64" s="1263"/>
      <c r="L64" s="1263"/>
      <c r="M64" s="1263"/>
      <c r="N64" s="1263"/>
      <c r="O64" s="1263"/>
    </row>
    <row r="65" spans="1:15" ht="15.75" customHeight="1" x14ac:dyDescent="0.2">
      <c r="A65" s="1263"/>
      <c r="B65" s="1263"/>
      <c r="C65" s="1263"/>
      <c r="D65" s="1263"/>
      <c r="E65" s="1263"/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</row>
    <row r="66" spans="1:15" ht="15.75" customHeight="1" x14ac:dyDescent="0.2">
      <c r="A66" s="1263"/>
      <c r="B66" s="1263"/>
      <c r="C66" s="1263"/>
      <c r="D66" s="1263"/>
      <c r="E66" s="1263"/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</row>
    <row r="67" spans="1:15" ht="15.75" customHeight="1" x14ac:dyDescent="0.2">
      <c r="A67" s="1263"/>
      <c r="B67" s="1263"/>
      <c r="C67" s="1263"/>
      <c r="D67" s="1263"/>
      <c r="E67" s="1263"/>
      <c r="F67" s="1263"/>
      <c r="G67" s="1263"/>
      <c r="H67" s="1263"/>
      <c r="I67" s="1263"/>
      <c r="J67" s="1263"/>
      <c r="K67" s="1263"/>
      <c r="L67" s="1263"/>
      <c r="M67" s="1263"/>
      <c r="N67" s="1263"/>
      <c r="O67" s="1263"/>
    </row>
    <row r="68" spans="1:15" ht="15.75" customHeight="1" x14ac:dyDescent="0.2">
      <c r="A68" s="1263"/>
      <c r="B68" s="1263"/>
      <c r="C68" s="1263"/>
      <c r="D68" s="1263"/>
      <c r="E68" s="1263"/>
      <c r="F68" s="1263"/>
      <c r="G68" s="1263"/>
      <c r="H68" s="1263"/>
      <c r="I68" s="1263"/>
      <c r="J68" s="1263"/>
      <c r="K68" s="1263"/>
      <c r="L68" s="1263"/>
      <c r="M68" s="1263"/>
      <c r="N68" s="1263"/>
      <c r="O68" s="1263"/>
    </row>
    <row r="69" spans="1:15" ht="15.75" customHeight="1" x14ac:dyDescent="0.2">
      <c r="A69" s="1263"/>
      <c r="B69" s="1263"/>
      <c r="C69" s="1263"/>
      <c r="D69" s="1263"/>
      <c r="E69" s="1263"/>
      <c r="F69" s="1263"/>
      <c r="G69" s="1263"/>
      <c r="H69" s="1263"/>
      <c r="I69" s="1263"/>
      <c r="J69" s="1263"/>
      <c r="K69" s="1263"/>
      <c r="L69" s="1263"/>
      <c r="M69" s="1263"/>
      <c r="N69" s="1263"/>
      <c r="O69" s="1263"/>
    </row>
    <row r="70" spans="1:15" ht="15.75" customHeight="1" x14ac:dyDescent="0.2">
      <c r="A70" s="1263"/>
      <c r="B70" s="1263"/>
      <c r="C70" s="1263"/>
      <c r="D70" s="1263"/>
      <c r="E70" s="1263"/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</row>
    <row r="71" spans="1:15" ht="15.75" customHeight="1" x14ac:dyDescent="0.2">
      <c r="A71" s="1263"/>
      <c r="B71" s="1263"/>
      <c r="C71" s="1263"/>
      <c r="D71" s="1263"/>
      <c r="E71" s="1263"/>
      <c r="F71" s="1263"/>
      <c r="G71" s="1263"/>
      <c r="H71" s="1263"/>
      <c r="I71" s="1263"/>
      <c r="J71" s="1263"/>
      <c r="K71" s="1263"/>
      <c r="L71" s="1263"/>
      <c r="M71" s="1263"/>
      <c r="N71" s="1263"/>
      <c r="O71" s="1263"/>
    </row>
    <row r="72" spans="1:15" ht="15.75" customHeight="1" x14ac:dyDescent="0.2">
      <c r="A72" s="1263"/>
      <c r="B72" s="1263"/>
      <c r="C72" s="1263"/>
      <c r="D72" s="1263"/>
      <c r="E72" s="1263"/>
      <c r="F72" s="1263"/>
      <c r="G72" s="1263"/>
      <c r="H72" s="1263"/>
      <c r="I72" s="1263"/>
      <c r="J72" s="1263"/>
      <c r="K72" s="1263"/>
      <c r="L72" s="1263"/>
      <c r="M72" s="1263"/>
      <c r="N72" s="1263"/>
      <c r="O72" s="1263"/>
    </row>
    <row r="73" spans="1:15" ht="15.75" customHeight="1" x14ac:dyDescent="0.2">
      <c r="A73" s="1263"/>
      <c r="B73" s="1263"/>
      <c r="C73" s="1263"/>
      <c r="D73" s="1263"/>
      <c r="E73" s="1263"/>
      <c r="F73" s="1263"/>
      <c r="G73" s="1263"/>
      <c r="H73" s="1263"/>
      <c r="I73" s="1263"/>
      <c r="J73" s="1263"/>
      <c r="K73" s="1263"/>
      <c r="L73" s="1263"/>
      <c r="M73" s="1263"/>
      <c r="N73" s="1263"/>
      <c r="O73" s="1263"/>
    </row>
    <row r="74" spans="1:15" ht="15.75" customHeight="1" x14ac:dyDescent="0.2">
      <c r="A74" s="1263"/>
      <c r="B74" s="1263"/>
      <c r="C74" s="1263"/>
      <c r="D74" s="1263"/>
      <c r="E74" s="1263"/>
      <c r="F74" s="1263"/>
      <c r="G74" s="1263"/>
      <c r="H74" s="1263"/>
      <c r="I74" s="1263"/>
      <c r="J74" s="1263"/>
      <c r="K74" s="1263"/>
      <c r="L74" s="1263"/>
      <c r="M74" s="1263"/>
      <c r="N74" s="1263"/>
      <c r="O74" s="1263"/>
    </row>
    <row r="75" spans="1:15" ht="15.75" customHeight="1" x14ac:dyDescent="0.2">
      <c r="A75" s="1263"/>
      <c r="B75" s="1263"/>
      <c r="C75" s="1263"/>
      <c r="D75" s="1263"/>
      <c r="E75" s="1263"/>
      <c r="F75" s="1263"/>
      <c r="G75" s="1263"/>
      <c r="H75" s="1263"/>
      <c r="I75" s="1263"/>
      <c r="J75" s="1263"/>
      <c r="K75" s="1263"/>
      <c r="L75" s="1263"/>
      <c r="M75" s="1263"/>
      <c r="N75" s="1263"/>
      <c r="O75" s="1263"/>
    </row>
    <row r="76" spans="1:15" ht="15.75" customHeight="1" x14ac:dyDescent="0.2">
      <c r="A76" s="1263"/>
      <c r="B76" s="1263"/>
      <c r="C76" s="1263"/>
      <c r="D76" s="1263"/>
      <c r="E76" s="1263"/>
      <c r="F76" s="1263"/>
      <c r="G76" s="1263"/>
      <c r="H76" s="1263"/>
      <c r="I76" s="1263"/>
      <c r="J76" s="1263"/>
      <c r="K76" s="1263"/>
      <c r="L76" s="1263"/>
      <c r="M76" s="1263"/>
      <c r="N76" s="1263"/>
      <c r="O76" s="1263"/>
    </row>
    <row r="77" spans="1:15" ht="15.75" customHeight="1" x14ac:dyDescent="0.2">
      <c r="A77" s="1263"/>
      <c r="B77" s="1263"/>
      <c r="C77" s="1263"/>
      <c r="D77" s="1263"/>
      <c r="E77" s="1263"/>
      <c r="F77" s="1263"/>
      <c r="G77" s="1263"/>
      <c r="H77" s="1263"/>
      <c r="I77" s="1263"/>
      <c r="J77" s="1263"/>
      <c r="K77" s="1263"/>
      <c r="L77" s="1263"/>
      <c r="M77" s="1263"/>
      <c r="N77" s="1263"/>
      <c r="O77" s="1263"/>
    </row>
    <row r="78" spans="1:15" ht="15.75" customHeight="1" x14ac:dyDescent="0.2">
      <c r="A78" s="1263"/>
      <c r="B78" s="1263"/>
      <c r="C78" s="1263"/>
      <c r="D78" s="1263"/>
      <c r="E78" s="1263"/>
      <c r="F78" s="1263"/>
      <c r="G78" s="1263"/>
      <c r="H78" s="1263"/>
      <c r="I78" s="1263"/>
      <c r="J78" s="1263"/>
      <c r="K78" s="1263"/>
      <c r="L78" s="1263"/>
      <c r="M78" s="1263"/>
      <c r="N78" s="1263"/>
      <c r="O78" s="1263"/>
    </row>
    <row r="79" spans="1:15" ht="15.75" customHeight="1" x14ac:dyDescent="0.2">
      <c r="A79" s="1263"/>
      <c r="B79" s="1263"/>
      <c r="C79" s="1263"/>
      <c r="D79" s="1263"/>
      <c r="E79" s="1263"/>
      <c r="F79" s="1263"/>
      <c r="G79" s="1263"/>
      <c r="H79" s="1263"/>
      <c r="I79" s="1263"/>
      <c r="J79" s="1263"/>
      <c r="K79" s="1263"/>
      <c r="L79" s="1263"/>
      <c r="M79" s="1263"/>
      <c r="N79" s="1263"/>
      <c r="O79" s="1263"/>
    </row>
    <row r="80" spans="1:15" ht="15.75" customHeight="1" x14ac:dyDescent="0.2">
      <c r="A80" s="1263"/>
      <c r="B80" s="1263"/>
      <c r="C80" s="1263"/>
      <c r="D80" s="1263"/>
      <c r="E80" s="1263"/>
      <c r="F80" s="1263"/>
      <c r="G80" s="1263"/>
      <c r="H80" s="1263"/>
      <c r="I80" s="1263"/>
      <c r="J80" s="1263"/>
      <c r="K80" s="1263"/>
      <c r="L80" s="1263"/>
      <c r="M80" s="1263"/>
      <c r="N80" s="1263"/>
      <c r="O80" s="1263"/>
    </row>
    <row r="81" spans="1:15" ht="15.75" customHeight="1" x14ac:dyDescent="0.2">
      <c r="A81" s="1263"/>
      <c r="B81" s="1263"/>
      <c r="C81" s="1263"/>
      <c r="D81" s="1263"/>
      <c r="E81" s="1263"/>
      <c r="F81" s="1263"/>
      <c r="G81" s="1263"/>
      <c r="H81" s="1263"/>
      <c r="I81" s="1263"/>
      <c r="J81" s="1263"/>
      <c r="K81" s="1263"/>
      <c r="L81" s="1263"/>
      <c r="M81" s="1263"/>
      <c r="N81" s="1263"/>
      <c r="O81" s="1263"/>
    </row>
    <row r="82" spans="1:15" ht="15.75" customHeight="1" x14ac:dyDescent="0.2">
      <c r="A82" s="1263"/>
      <c r="B82" s="1263"/>
      <c r="C82" s="1263"/>
      <c r="D82" s="1263"/>
      <c r="E82" s="1263"/>
      <c r="F82" s="1263"/>
      <c r="G82" s="1263"/>
      <c r="H82" s="1263"/>
      <c r="I82" s="1263"/>
      <c r="J82" s="1263"/>
      <c r="K82" s="1263"/>
      <c r="L82" s="1263"/>
      <c r="M82" s="1263"/>
      <c r="N82" s="1263"/>
      <c r="O82" s="1263"/>
    </row>
    <row r="83" spans="1:15" ht="15.75" customHeight="1" x14ac:dyDescent="0.2">
      <c r="A83" s="1263"/>
      <c r="B83" s="1263"/>
      <c r="C83" s="1263"/>
      <c r="D83" s="1263"/>
      <c r="E83" s="1263"/>
      <c r="F83" s="1263"/>
      <c r="G83" s="1263"/>
      <c r="H83" s="1263"/>
      <c r="I83" s="1263"/>
      <c r="J83" s="1263"/>
      <c r="K83" s="1263"/>
      <c r="L83" s="1263"/>
      <c r="M83" s="1263"/>
      <c r="N83" s="1263"/>
      <c r="O83" s="1263"/>
    </row>
    <row r="84" spans="1:15" ht="15.75" customHeight="1" x14ac:dyDescent="0.2">
      <c r="A84" s="1263"/>
      <c r="B84" s="1263"/>
      <c r="C84" s="1263"/>
      <c r="D84" s="1263"/>
      <c r="E84" s="1263"/>
      <c r="F84" s="1263"/>
      <c r="G84" s="1263"/>
      <c r="H84" s="1263"/>
      <c r="I84" s="1263"/>
      <c r="J84" s="1263"/>
      <c r="K84" s="1263"/>
      <c r="L84" s="1263"/>
      <c r="M84" s="1263"/>
      <c r="N84" s="1263"/>
      <c r="O84" s="1263"/>
    </row>
    <row r="85" spans="1:15" ht="15.75" customHeight="1" x14ac:dyDescent="0.2">
      <c r="A85" s="1263"/>
      <c r="B85" s="1263"/>
      <c r="C85" s="1263"/>
      <c r="D85" s="1263"/>
      <c r="E85" s="1263"/>
      <c r="F85" s="1263"/>
      <c r="G85" s="1263"/>
      <c r="H85" s="1263"/>
      <c r="I85" s="1263"/>
      <c r="J85" s="1263"/>
      <c r="K85" s="1263"/>
      <c r="L85" s="1263"/>
      <c r="M85" s="1263"/>
      <c r="N85" s="1263"/>
      <c r="O85" s="1263"/>
    </row>
    <row r="86" spans="1:15" ht="15.75" customHeight="1" x14ac:dyDescent="0.2">
      <c r="A86" s="1263"/>
      <c r="B86" s="1263"/>
      <c r="C86" s="1263"/>
      <c r="D86" s="1263"/>
      <c r="E86" s="1263"/>
      <c r="F86" s="1263"/>
      <c r="G86" s="1263"/>
      <c r="H86" s="1263"/>
      <c r="I86" s="1263"/>
      <c r="J86" s="1263"/>
      <c r="K86" s="1263"/>
      <c r="L86" s="1263"/>
      <c r="M86" s="1263"/>
      <c r="N86" s="1263"/>
      <c r="O86" s="1263"/>
    </row>
    <row r="87" spans="1:15" ht="15.75" customHeight="1" x14ac:dyDescent="0.2">
      <c r="A87" s="1263"/>
      <c r="B87" s="1263"/>
      <c r="C87" s="1263"/>
      <c r="D87" s="1263"/>
      <c r="E87" s="1263"/>
      <c r="F87" s="1263"/>
      <c r="G87" s="1263"/>
      <c r="H87" s="1263"/>
      <c r="I87" s="1263"/>
      <c r="J87" s="1263"/>
      <c r="K87" s="1263"/>
      <c r="L87" s="1263"/>
      <c r="M87" s="1263"/>
      <c r="N87" s="1263"/>
      <c r="O87" s="1263"/>
    </row>
    <row r="88" spans="1:15" ht="15.75" customHeight="1" x14ac:dyDescent="0.2">
      <c r="A88" s="1263"/>
      <c r="B88" s="1263"/>
      <c r="C88" s="1263"/>
      <c r="D88" s="1263"/>
      <c r="E88" s="1263"/>
      <c r="F88" s="1263"/>
      <c r="G88" s="1263"/>
      <c r="H88" s="1263"/>
      <c r="I88" s="1263"/>
      <c r="J88" s="1263"/>
      <c r="K88" s="1263"/>
      <c r="L88" s="1263"/>
      <c r="M88" s="1263"/>
      <c r="N88" s="1263"/>
      <c r="O88" s="1263"/>
    </row>
    <row r="89" spans="1:15" ht="15.75" customHeight="1" x14ac:dyDescent="0.2">
      <c r="A89" s="1263"/>
      <c r="B89" s="1263"/>
      <c r="C89" s="1263"/>
      <c r="D89" s="1263"/>
      <c r="E89" s="1263"/>
      <c r="F89" s="1263"/>
      <c r="G89" s="1263"/>
      <c r="H89" s="1263"/>
      <c r="I89" s="1263"/>
      <c r="J89" s="1263"/>
      <c r="K89" s="1263"/>
      <c r="L89" s="1263"/>
      <c r="M89" s="1263"/>
      <c r="N89" s="1263"/>
      <c r="O89" s="1263"/>
    </row>
    <row r="90" spans="1:15" ht="15.75" customHeight="1" x14ac:dyDescent="0.2">
      <c r="A90" s="1263"/>
      <c r="B90" s="1263"/>
      <c r="C90" s="1263"/>
      <c r="D90" s="1263"/>
      <c r="E90" s="1263"/>
      <c r="F90" s="1263"/>
      <c r="G90" s="1263"/>
      <c r="H90" s="1263"/>
      <c r="I90" s="1263"/>
      <c r="J90" s="1263"/>
      <c r="K90" s="1263"/>
      <c r="L90" s="1263"/>
      <c r="M90" s="1263"/>
      <c r="N90" s="1263"/>
      <c r="O90" s="1263"/>
    </row>
    <row r="91" spans="1:15" ht="15.75" customHeight="1" x14ac:dyDescent="0.2">
      <c r="A91" s="1263"/>
      <c r="B91" s="1263"/>
      <c r="C91" s="1263"/>
      <c r="D91" s="1263"/>
      <c r="E91" s="1263"/>
      <c r="F91" s="1263"/>
      <c r="G91" s="1263"/>
      <c r="H91" s="1263"/>
      <c r="I91" s="1263"/>
      <c r="J91" s="1263"/>
      <c r="K91" s="1263"/>
      <c r="L91" s="1263"/>
      <c r="M91" s="1263"/>
      <c r="N91" s="1263"/>
      <c r="O91" s="1263"/>
    </row>
    <row r="92" spans="1:15" ht="15.75" customHeight="1" x14ac:dyDescent="0.2">
      <c r="A92" s="1263"/>
      <c r="B92" s="1263"/>
      <c r="C92" s="1263"/>
      <c r="D92" s="1263"/>
      <c r="E92" s="1263"/>
      <c r="F92" s="1263"/>
      <c r="G92" s="1263"/>
      <c r="H92" s="1263"/>
      <c r="I92" s="1263"/>
      <c r="J92" s="1263"/>
      <c r="K92" s="1263"/>
      <c r="L92" s="1263"/>
      <c r="M92" s="1263"/>
      <c r="N92" s="1263"/>
      <c r="O92" s="1263"/>
    </row>
    <row r="93" spans="1:15" ht="15.75" customHeight="1" x14ac:dyDescent="0.2">
      <c r="A93" s="1263"/>
      <c r="B93" s="1263"/>
      <c r="C93" s="1263"/>
      <c r="D93" s="1263"/>
      <c r="E93" s="1263"/>
      <c r="F93" s="1263"/>
      <c r="G93" s="1263"/>
      <c r="H93" s="1263"/>
      <c r="I93" s="1263"/>
      <c r="J93" s="1263"/>
      <c r="K93" s="1263"/>
      <c r="L93" s="1263"/>
      <c r="M93" s="1263"/>
      <c r="N93" s="1263"/>
      <c r="O93" s="1263"/>
    </row>
    <row r="94" spans="1:15" ht="15.75" customHeight="1" x14ac:dyDescent="0.2">
      <c r="A94" s="1263"/>
      <c r="B94" s="1263"/>
      <c r="C94" s="1263"/>
      <c r="D94" s="1263"/>
      <c r="E94" s="1263"/>
      <c r="F94" s="1263"/>
      <c r="G94" s="1263"/>
      <c r="H94" s="1263"/>
      <c r="I94" s="1263"/>
      <c r="J94" s="1263"/>
      <c r="K94" s="1263"/>
      <c r="L94" s="1263"/>
      <c r="M94" s="1263"/>
      <c r="N94" s="1263"/>
      <c r="O94" s="1263"/>
    </row>
    <row r="95" spans="1:15" ht="15.75" customHeight="1" x14ac:dyDescent="0.2">
      <c r="A95" s="1263"/>
      <c r="B95" s="1263"/>
      <c r="C95" s="1263"/>
      <c r="D95" s="1263"/>
      <c r="E95" s="1263"/>
      <c r="F95" s="1263"/>
      <c r="G95" s="1263"/>
      <c r="H95" s="1263"/>
      <c r="I95" s="1263"/>
      <c r="J95" s="1263"/>
      <c r="K95" s="1263"/>
      <c r="L95" s="1263"/>
      <c r="M95" s="1263"/>
      <c r="N95" s="1263"/>
      <c r="O95" s="1263"/>
    </row>
    <row r="96" spans="1:15" ht="15.75" customHeight="1" x14ac:dyDescent="0.2">
      <c r="A96" s="1263"/>
      <c r="B96" s="1263"/>
      <c r="C96" s="1263"/>
      <c r="D96" s="1263"/>
      <c r="E96" s="1263"/>
      <c r="F96" s="1263"/>
      <c r="G96" s="1263"/>
      <c r="H96" s="1263"/>
      <c r="I96" s="1263"/>
      <c r="J96" s="1263"/>
      <c r="K96" s="1263"/>
      <c r="L96" s="1263"/>
      <c r="M96" s="1263"/>
      <c r="N96" s="1263"/>
      <c r="O96" s="1263"/>
    </row>
    <row r="97" spans="1:15" ht="15.75" customHeight="1" x14ac:dyDescent="0.2">
      <c r="A97" s="1263"/>
      <c r="B97" s="1263"/>
      <c r="C97" s="1263"/>
      <c r="D97" s="1263"/>
      <c r="E97" s="1263"/>
      <c r="F97" s="1263"/>
      <c r="G97" s="1263"/>
      <c r="H97" s="1263"/>
      <c r="I97" s="1263"/>
      <c r="J97" s="1263"/>
      <c r="K97" s="1263"/>
      <c r="L97" s="1263"/>
      <c r="M97" s="1263"/>
      <c r="N97" s="1263"/>
      <c r="O97" s="1263"/>
    </row>
    <row r="98" spans="1:15" ht="15.75" customHeight="1" x14ac:dyDescent="0.2">
      <c r="A98" s="1263"/>
      <c r="B98" s="1263"/>
      <c r="C98" s="1263"/>
      <c r="D98" s="1263"/>
      <c r="E98" s="1263"/>
      <c r="F98" s="1263"/>
      <c r="G98" s="1263"/>
      <c r="H98" s="1263"/>
      <c r="I98" s="1263"/>
      <c r="J98" s="1263"/>
      <c r="K98" s="1263"/>
      <c r="L98" s="1263"/>
      <c r="M98" s="1263"/>
      <c r="N98" s="1263"/>
      <c r="O98" s="1263"/>
    </row>
    <row r="99" spans="1:15" ht="15.75" customHeight="1" x14ac:dyDescent="0.2">
      <c r="A99" s="1263"/>
      <c r="B99" s="1263"/>
      <c r="C99" s="1263"/>
      <c r="D99" s="1263"/>
      <c r="E99" s="1263"/>
      <c r="F99" s="1263"/>
      <c r="G99" s="1263"/>
      <c r="H99" s="1263"/>
      <c r="I99" s="1263"/>
      <c r="J99" s="1263"/>
      <c r="K99" s="1263"/>
      <c r="L99" s="1263"/>
      <c r="M99" s="1263"/>
      <c r="N99" s="1263"/>
      <c r="O99" s="1263"/>
    </row>
    <row r="100" spans="1:15" ht="15.75" customHeight="1" x14ac:dyDescent="0.2">
      <c r="A100" s="1263"/>
      <c r="B100" s="1263"/>
      <c r="C100" s="1263"/>
      <c r="D100" s="1263"/>
      <c r="E100" s="1263"/>
      <c r="F100" s="1263"/>
      <c r="G100" s="1263"/>
      <c r="H100" s="1263"/>
      <c r="I100" s="1263"/>
      <c r="J100" s="1263"/>
      <c r="K100" s="1263"/>
      <c r="L100" s="1263"/>
      <c r="M100" s="1263"/>
      <c r="N100" s="1263"/>
      <c r="O100" s="1263"/>
    </row>
    <row r="101" spans="1:15" ht="15.75" customHeight="1" x14ac:dyDescent="0.2">
      <c r="A101" s="1263"/>
      <c r="B101" s="1263"/>
      <c r="C101" s="1263"/>
      <c r="D101" s="1263"/>
      <c r="E101" s="1263"/>
      <c r="F101" s="1263"/>
      <c r="G101" s="1263"/>
      <c r="H101" s="1263"/>
      <c r="I101" s="1263"/>
      <c r="J101" s="1263"/>
      <c r="K101" s="1263"/>
      <c r="L101" s="1263"/>
      <c r="M101" s="1263"/>
      <c r="N101" s="1263"/>
      <c r="O101" s="1263"/>
    </row>
    <row r="102" spans="1:15" ht="15.75" customHeight="1" x14ac:dyDescent="0.2">
      <c r="A102" s="1263"/>
      <c r="B102" s="1263"/>
      <c r="C102" s="1263"/>
      <c r="D102" s="1263"/>
      <c r="E102" s="1263"/>
      <c r="F102" s="1263"/>
      <c r="G102" s="1263"/>
      <c r="H102" s="1263"/>
      <c r="I102" s="1263"/>
      <c r="J102" s="1263"/>
      <c r="K102" s="1263"/>
      <c r="L102" s="1263"/>
      <c r="M102" s="1263"/>
      <c r="N102" s="1263"/>
      <c r="O102" s="1263"/>
    </row>
    <row r="103" spans="1:15" ht="15.75" customHeight="1" x14ac:dyDescent="0.2">
      <c r="A103" s="1263"/>
      <c r="B103" s="1263"/>
      <c r="C103" s="1263"/>
      <c r="D103" s="1263"/>
      <c r="E103" s="1263"/>
      <c r="F103" s="1263"/>
      <c r="G103" s="1263"/>
      <c r="H103" s="1263"/>
      <c r="I103" s="1263"/>
      <c r="J103" s="1263"/>
      <c r="K103" s="1263"/>
      <c r="L103" s="1263"/>
      <c r="M103" s="1263"/>
      <c r="N103" s="1263"/>
      <c r="O103" s="1263"/>
    </row>
    <row r="104" spans="1:15" ht="15.75" customHeight="1" x14ac:dyDescent="0.2">
      <c r="A104" s="1263"/>
      <c r="B104" s="1263"/>
      <c r="C104" s="1263"/>
      <c r="D104" s="1263"/>
      <c r="E104" s="1263"/>
      <c r="F104" s="1263"/>
      <c r="G104" s="1263"/>
      <c r="H104" s="1263"/>
      <c r="I104" s="1263"/>
      <c r="J104" s="1263"/>
      <c r="K104" s="1263"/>
      <c r="L104" s="1263"/>
      <c r="M104" s="1263"/>
      <c r="N104" s="1263"/>
      <c r="O104" s="1263"/>
    </row>
    <row r="105" spans="1:15" ht="15.75" customHeight="1" x14ac:dyDescent="0.2">
      <c r="A105" s="1263"/>
      <c r="B105" s="1263"/>
      <c r="C105" s="1263"/>
      <c r="D105" s="1263"/>
      <c r="E105" s="1263"/>
      <c r="F105" s="1263"/>
      <c r="G105" s="1263"/>
      <c r="H105" s="1263"/>
      <c r="I105" s="1263"/>
      <c r="J105" s="1263"/>
      <c r="K105" s="1263"/>
      <c r="L105" s="1263"/>
      <c r="M105" s="1263"/>
      <c r="N105" s="1263"/>
      <c r="O105" s="1263"/>
    </row>
    <row r="106" spans="1:15" ht="15.75" customHeight="1" x14ac:dyDescent="0.2">
      <c r="A106" s="1263"/>
      <c r="B106" s="1263"/>
      <c r="C106" s="1263"/>
      <c r="D106" s="1263"/>
      <c r="E106" s="1263"/>
      <c r="F106" s="1263"/>
      <c r="G106" s="1263"/>
      <c r="H106" s="1263"/>
      <c r="I106" s="1263"/>
      <c r="J106" s="1263"/>
      <c r="K106" s="1263"/>
      <c r="L106" s="1263"/>
      <c r="M106" s="1263"/>
      <c r="N106" s="1263"/>
      <c r="O106" s="1263"/>
    </row>
    <row r="107" spans="1:15" ht="15.75" customHeight="1" x14ac:dyDescent="0.2">
      <c r="A107" s="1263"/>
      <c r="B107" s="1263"/>
      <c r="C107" s="1263"/>
      <c r="D107" s="1263"/>
      <c r="E107" s="1263"/>
      <c r="F107" s="1263"/>
      <c r="G107" s="1263"/>
      <c r="H107" s="1263"/>
      <c r="I107" s="1263"/>
      <c r="J107" s="1263"/>
      <c r="K107" s="1263"/>
      <c r="L107" s="1263"/>
      <c r="M107" s="1263"/>
      <c r="N107" s="1263"/>
      <c r="O107" s="1263"/>
    </row>
    <row r="108" spans="1:15" ht="15.75" customHeight="1" x14ac:dyDescent="0.2">
      <c r="A108" s="1263"/>
      <c r="B108" s="1263"/>
      <c r="C108" s="1263"/>
      <c r="D108" s="1263"/>
      <c r="E108" s="1263"/>
      <c r="F108" s="1263"/>
      <c r="G108" s="1263"/>
      <c r="H108" s="1263"/>
      <c r="I108" s="1263"/>
      <c r="J108" s="1263"/>
      <c r="K108" s="1263"/>
      <c r="L108" s="1263"/>
      <c r="M108" s="1263"/>
      <c r="N108" s="1263"/>
      <c r="O108" s="1263"/>
    </row>
    <row r="109" spans="1:15" ht="15.75" customHeight="1" x14ac:dyDescent="0.2">
      <c r="A109" s="1263"/>
      <c r="B109" s="1263"/>
      <c r="C109" s="1263"/>
      <c r="D109" s="1263"/>
      <c r="E109" s="1263"/>
      <c r="F109" s="1263"/>
      <c r="G109" s="1263"/>
      <c r="H109" s="1263"/>
      <c r="I109" s="1263"/>
      <c r="J109" s="1263"/>
      <c r="K109" s="1263"/>
      <c r="L109" s="1263"/>
      <c r="M109" s="1263"/>
      <c r="N109" s="1263"/>
      <c r="O109" s="1263"/>
    </row>
    <row r="110" spans="1:15" ht="15.75" customHeight="1" x14ac:dyDescent="0.2">
      <c r="A110" s="1263"/>
      <c r="B110" s="1263"/>
      <c r="C110" s="1263"/>
      <c r="D110" s="1263"/>
      <c r="E110" s="1263"/>
      <c r="F110" s="1263"/>
      <c r="G110" s="1263"/>
      <c r="H110" s="1263"/>
      <c r="I110" s="1263"/>
      <c r="J110" s="1263"/>
      <c r="K110" s="1263"/>
      <c r="L110" s="1263"/>
      <c r="M110" s="1263"/>
      <c r="N110" s="1263"/>
      <c r="O110" s="1263"/>
    </row>
    <row r="111" spans="1:15" ht="15.75" customHeight="1" x14ac:dyDescent="0.2">
      <c r="A111" s="1263"/>
      <c r="B111" s="1263"/>
      <c r="C111" s="1263"/>
      <c r="D111" s="1263"/>
      <c r="E111" s="1263"/>
      <c r="F111" s="1263"/>
      <c r="G111" s="1263"/>
      <c r="H111" s="1263"/>
      <c r="I111" s="1263"/>
      <c r="J111" s="1263"/>
      <c r="K111" s="1263"/>
      <c r="L111" s="1263"/>
      <c r="M111" s="1263"/>
      <c r="N111" s="1263"/>
      <c r="O111" s="1263"/>
    </row>
    <row r="112" spans="1:15" ht="15.75" customHeight="1" x14ac:dyDescent="0.2">
      <c r="A112" s="1263"/>
      <c r="B112" s="1263"/>
      <c r="C112" s="1263"/>
      <c r="D112" s="1263"/>
      <c r="E112" s="1263"/>
      <c r="F112" s="1263"/>
      <c r="G112" s="1263"/>
      <c r="H112" s="1263"/>
      <c r="I112" s="1263"/>
      <c r="J112" s="1263"/>
      <c r="K112" s="1263"/>
      <c r="L112" s="1263"/>
      <c r="M112" s="1263"/>
      <c r="N112" s="1263"/>
      <c r="O112" s="1263"/>
    </row>
    <row r="113" spans="1:15" ht="15.75" customHeight="1" x14ac:dyDescent="0.2">
      <c r="A113" s="1263"/>
      <c r="B113" s="1263"/>
      <c r="C113" s="1263"/>
      <c r="D113" s="1263"/>
      <c r="E113" s="1263"/>
      <c r="F113" s="1263"/>
      <c r="G113" s="1263"/>
      <c r="H113" s="1263"/>
      <c r="I113" s="1263"/>
      <c r="J113" s="1263"/>
      <c r="K113" s="1263"/>
      <c r="L113" s="1263"/>
      <c r="M113" s="1263"/>
      <c r="N113" s="1263"/>
      <c r="O113" s="1263"/>
    </row>
    <row r="114" spans="1:15" ht="15.75" customHeight="1" x14ac:dyDescent="0.2">
      <c r="A114" s="1263"/>
      <c r="B114" s="1263"/>
      <c r="C114" s="1263"/>
      <c r="D114" s="1263"/>
      <c r="E114" s="1263"/>
      <c r="F114" s="1263"/>
      <c r="G114" s="1263"/>
      <c r="H114" s="1263"/>
      <c r="I114" s="1263"/>
      <c r="J114" s="1263"/>
      <c r="K114" s="1263"/>
      <c r="L114" s="1263"/>
      <c r="M114" s="1263"/>
      <c r="N114" s="1263"/>
      <c r="O114" s="1263"/>
    </row>
    <row r="115" spans="1:15" ht="15.75" customHeight="1" x14ac:dyDescent="0.2">
      <c r="A115" s="1263"/>
      <c r="B115" s="1263"/>
      <c r="C115" s="1263"/>
      <c r="D115" s="1263"/>
      <c r="E115" s="1263"/>
      <c r="F115" s="1263"/>
      <c r="G115" s="1263"/>
      <c r="H115" s="1263"/>
      <c r="I115" s="1263"/>
      <c r="J115" s="1263"/>
      <c r="K115" s="1263"/>
      <c r="L115" s="1263"/>
      <c r="M115" s="1263"/>
      <c r="N115" s="1263"/>
      <c r="O115" s="1263"/>
    </row>
    <row r="116" spans="1:15" ht="15.75" customHeight="1" x14ac:dyDescent="0.2">
      <c r="A116" s="1263"/>
      <c r="B116" s="1263"/>
      <c r="C116" s="1263"/>
      <c r="D116" s="1263"/>
      <c r="E116" s="1263"/>
      <c r="F116" s="1263"/>
      <c r="G116" s="1263"/>
      <c r="H116" s="1263"/>
      <c r="I116" s="1263"/>
      <c r="J116" s="1263"/>
      <c r="K116" s="1263"/>
      <c r="L116" s="1263"/>
      <c r="M116" s="1263"/>
      <c r="N116" s="1263"/>
      <c r="O116" s="1263"/>
    </row>
    <row r="117" spans="1:15" ht="15.75" customHeight="1" x14ac:dyDescent="0.2">
      <c r="A117" s="1263"/>
      <c r="B117" s="1263"/>
      <c r="C117" s="1263"/>
      <c r="D117" s="1263"/>
      <c r="E117" s="1263"/>
      <c r="F117" s="1263"/>
      <c r="G117" s="1263"/>
      <c r="H117" s="1263"/>
      <c r="I117" s="1263"/>
      <c r="J117" s="1263"/>
      <c r="K117" s="1263"/>
      <c r="L117" s="1263"/>
      <c r="M117" s="1263"/>
      <c r="N117" s="1263"/>
      <c r="O117" s="1263"/>
    </row>
    <row r="118" spans="1:15" ht="15.75" customHeight="1" x14ac:dyDescent="0.2">
      <c r="A118" s="1263"/>
      <c r="B118" s="1263"/>
      <c r="C118" s="1263"/>
      <c r="D118" s="1263"/>
      <c r="E118" s="1263"/>
      <c r="F118" s="1263"/>
      <c r="G118" s="1263"/>
      <c r="H118" s="1263"/>
      <c r="I118" s="1263"/>
      <c r="J118" s="1263"/>
      <c r="K118" s="1263"/>
      <c r="L118" s="1263"/>
      <c r="M118" s="1263"/>
      <c r="N118" s="1263"/>
      <c r="O118" s="1263"/>
    </row>
    <row r="119" spans="1:15" ht="15.75" customHeight="1" x14ac:dyDescent="0.2">
      <c r="A119" s="1263"/>
      <c r="B119" s="1263"/>
      <c r="C119" s="1263"/>
      <c r="D119" s="1263"/>
      <c r="E119" s="1263"/>
      <c r="F119" s="1263"/>
      <c r="G119" s="1263"/>
      <c r="H119" s="1263"/>
      <c r="I119" s="1263"/>
      <c r="J119" s="1263"/>
      <c r="K119" s="1263"/>
      <c r="L119" s="1263"/>
      <c r="M119" s="1263"/>
      <c r="N119" s="1263"/>
      <c r="O119" s="1263"/>
    </row>
    <row r="120" spans="1:15" ht="15.75" customHeight="1" x14ac:dyDescent="0.2">
      <c r="A120" s="1263"/>
      <c r="B120" s="1263"/>
      <c r="C120" s="1263"/>
      <c r="D120" s="1263"/>
      <c r="E120" s="1263"/>
      <c r="F120" s="1263"/>
      <c r="G120" s="1263"/>
      <c r="H120" s="1263"/>
      <c r="I120" s="1263"/>
      <c r="J120" s="1263"/>
      <c r="K120" s="1263"/>
      <c r="L120" s="1263"/>
      <c r="M120" s="1263"/>
      <c r="N120" s="1263"/>
      <c r="O120" s="1263"/>
    </row>
    <row r="121" spans="1:15" ht="15.75" customHeight="1" x14ac:dyDescent="0.2">
      <c r="A121" s="1263"/>
      <c r="B121" s="1263"/>
      <c r="C121" s="1263"/>
      <c r="D121" s="1263"/>
      <c r="E121" s="1263"/>
      <c r="F121" s="1263"/>
      <c r="G121" s="1263"/>
      <c r="H121" s="1263"/>
      <c r="I121" s="1263"/>
      <c r="J121" s="1263"/>
      <c r="K121" s="1263"/>
      <c r="L121" s="1263"/>
      <c r="M121" s="1263"/>
      <c r="N121" s="1263"/>
      <c r="O121" s="1263"/>
    </row>
    <row r="122" spans="1:15" ht="15.75" customHeight="1" x14ac:dyDescent="0.2">
      <c r="A122" s="1263"/>
      <c r="B122" s="1263"/>
      <c r="C122" s="1263"/>
      <c r="D122" s="1263"/>
      <c r="E122" s="1263"/>
      <c r="F122" s="1263"/>
      <c r="G122" s="1263"/>
      <c r="H122" s="1263"/>
      <c r="I122" s="1263"/>
      <c r="J122" s="1263"/>
      <c r="K122" s="1263"/>
      <c r="L122" s="1263"/>
      <c r="M122" s="1263"/>
      <c r="N122" s="1263"/>
      <c r="O122" s="1263"/>
    </row>
    <row r="123" spans="1:15" ht="15.75" customHeight="1" x14ac:dyDescent="0.2">
      <c r="A123" s="1263"/>
      <c r="B123" s="1263"/>
      <c r="C123" s="1263"/>
      <c r="D123" s="1263"/>
      <c r="E123" s="1263"/>
      <c r="F123" s="1263"/>
      <c r="G123" s="1263"/>
      <c r="H123" s="1263"/>
      <c r="I123" s="1263"/>
      <c r="J123" s="1263"/>
      <c r="K123" s="1263"/>
      <c r="L123" s="1263"/>
      <c r="M123" s="1263"/>
      <c r="N123" s="1263"/>
      <c r="O123" s="1263"/>
    </row>
    <row r="124" spans="1:15" ht="15.75" customHeight="1" x14ac:dyDescent="0.2">
      <c r="A124" s="1263"/>
      <c r="B124" s="1263"/>
      <c r="C124" s="1263"/>
      <c r="D124" s="1263"/>
      <c r="E124" s="1263"/>
      <c r="F124" s="1263"/>
      <c r="G124" s="1263"/>
      <c r="H124" s="1263"/>
      <c r="I124" s="1263"/>
      <c r="J124" s="1263"/>
      <c r="K124" s="1263"/>
      <c r="L124" s="1263"/>
      <c r="M124" s="1263"/>
      <c r="N124" s="1263"/>
      <c r="O124" s="1263"/>
    </row>
    <row r="125" spans="1:15" ht="15.75" customHeight="1" x14ac:dyDescent="0.2">
      <c r="A125" s="1263"/>
      <c r="B125" s="1263"/>
      <c r="C125" s="1263"/>
      <c r="D125" s="1263"/>
      <c r="E125" s="1263"/>
      <c r="F125" s="1263"/>
      <c r="G125" s="1263"/>
      <c r="H125" s="1263"/>
      <c r="I125" s="1263"/>
      <c r="J125" s="1263"/>
      <c r="K125" s="1263"/>
      <c r="L125" s="1263"/>
      <c r="M125" s="1263"/>
      <c r="N125" s="1263"/>
      <c r="O125" s="1263"/>
    </row>
    <row r="126" spans="1:15" ht="15.75" customHeight="1" x14ac:dyDescent="0.2">
      <c r="A126" s="1263"/>
      <c r="B126" s="1263"/>
      <c r="C126" s="1263"/>
      <c r="D126" s="1263"/>
      <c r="E126" s="1263"/>
      <c r="F126" s="1263"/>
      <c r="G126" s="1263"/>
      <c r="H126" s="1263"/>
      <c r="I126" s="1263"/>
      <c r="J126" s="1263"/>
      <c r="K126" s="1263"/>
      <c r="L126" s="1263"/>
      <c r="M126" s="1263"/>
      <c r="N126" s="1263"/>
      <c r="O126" s="1263"/>
    </row>
    <row r="127" spans="1:15" ht="15.75" customHeight="1" x14ac:dyDescent="0.2">
      <c r="A127" s="1263"/>
      <c r="B127" s="1263"/>
      <c r="C127" s="1263"/>
      <c r="D127" s="1263"/>
      <c r="E127" s="1263"/>
      <c r="F127" s="1263"/>
      <c r="G127" s="1263"/>
      <c r="H127" s="1263"/>
      <c r="I127" s="1263"/>
      <c r="J127" s="1263"/>
      <c r="K127" s="1263"/>
      <c r="L127" s="1263"/>
      <c r="M127" s="1263"/>
      <c r="N127" s="1263"/>
      <c r="O127" s="1263"/>
    </row>
    <row r="128" spans="1:15" ht="15.75" customHeight="1" x14ac:dyDescent="0.2">
      <c r="A128" s="1263"/>
      <c r="B128" s="1263"/>
      <c r="C128" s="1263"/>
      <c r="D128" s="1263"/>
      <c r="E128" s="1263"/>
      <c r="F128" s="1263"/>
      <c r="G128" s="1263"/>
      <c r="H128" s="1263"/>
      <c r="I128" s="1263"/>
      <c r="J128" s="1263"/>
      <c r="K128" s="1263"/>
      <c r="L128" s="1263"/>
      <c r="M128" s="1263"/>
      <c r="N128" s="1263"/>
      <c r="O128" s="1263"/>
    </row>
    <row r="129" spans="1:15" ht="15.75" customHeight="1" x14ac:dyDescent="0.2">
      <c r="A129" s="1263"/>
      <c r="B129" s="1263"/>
      <c r="C129" s="1263"/>
      <c r="D129" s="1263"/>
      <c r="E129" s="1263"/>
      <c r="F129" s="1263"/>
      <c r="G129" s="1263"/>
      <c r="H129" s="1263"/>
      <c r="I129" s="1263"/>
      <c r="J129" s="1263"/>
      <c r="K129" s="1263"/>
      <c r="L129" s="1263"/>
      <c r="M129" s="1263"/>
      <c r="N129" s="1263"/>
      <c r="O129" s="1263"/>
    </row>
    <row r="130" spans="1:15" ht="15.75" customHeight="1" x14ac:dyDescent="0.2">
      <c r="A130" s="1263"/>
      <c r="B130" s="1263"/>
      <c r="C130" s="1263"/>
      <c r="D130" s="1263"/>
      <c r="E130" s="1263"/>
      <c r="F130" s="1263"/>
      <c r="G130" s="1263"/>
      <c r="H130" s="1263"/>
      <c r="I130" s="1263"/>
      <c r="J130" s="1263"/>
      <c r="K130" s="1263"/>
      <c r="L130" s="1263"/>
      <c r="M130" s="1263"/>
      <c r="N130" s="1263"/>
      <c r="O130" s="1263"/>
    </row>
    <row r="131" spans="1:15" ht="15.75" customHeight="1" x14ac:dyDescent="0.2">
      <c r="A131" s="1263"/>
      <c r="B131" s="1263"/>
      <c r="C131" s="1263"/>
      <c r="D131" s="1263"/>
      <c r="E131" s="1263"/>
      <c r="F131" s="1263"/>
      <c r="G131" s="1263"/>
      <c r="H131" s="1263"/>
      <c r="I131" s="1263"/>
      <c r="J131" s="1263"/>
      <c r="K131" s="1263"/>
      <c r="L131" s="1263"/>
      <c r="M131" s="1263"/>
      <c r="N131" s="1263"/>
      <c r="O131" s="1263"/>
    </row>
    <row r="132" spans="1:15" ht="15.75" customHeight="1" x14ac:dyDescent="0.2">
      <c r="A132" s="1263"/>
      <c r="B132" s="1263"/>
      <c r="C132" s="1263"/>
      <c r="D132" s="1263"/>
      <c r="E132" s="1263"/>
      <c r="F132" s="1263"/>
      <c r="G132" s="1263"/>
      <c r="H132" s="1263"/>
      <c r="I132" s="1263"/>
      <c r="J132" s="1263"/>
      <c r="K132" s="1263"/>
      <c r="L132" s="1263"/>
      <c r="M132" s="1263"/>
      <c r="N132" s="1263"/>
      <c r="O132" s="1263"/>
    </row>
    <row r="133" spans="1:15" ht="15.75" customHeight="1" x14ac:dyDescent="0.2">
      <c r="A133" s="1263"/>
      <c r="B133" s="1263"/>
      <c r="C133" s="1263"/>
      <c r="D133" s="1263"/>
      <c r="E133" s="1263"/>
      <c r="F133" s="1263"/>
      <c r="G133" s="1263"/>
      <c r="H133" s="1263"/>
      <c r="I133" s="1263"/>
      <c r="J133" s="1263"/>
      <c r="K133" s="1263"/>
      <c r="L133" s="1263"/>
      <c r="M133" s="1263"/>
      <c r="N133" s="1263"/>
      <c r="O133" s="1263"/>
    </row>
    <row r="134" spans="1:15" ht="15.75" customHeight="1" x14ac:dyDescent="0.2">
      <c r="A134" s="1263"/>
      <c r="B134" s="1263"/>
      <c r="C134" s="1263"/>
      <c r="D134" s="1263"/>
      <c r="E134" s="1263"/>
      <c r="F134" s="1263"/>
      <c r="G134" s="1263"/>
      <c r="H134" s="1263"/>
      <c r="I134" s="1263"/>
      <c r="J134" s="1263"/>
      <c r="K134" s="1263"/>
      <c r="L134" s="1263"/>
      <c r="M134" s="1263"/>
      <c r="N134" s="1263"/>
      <c r="O134" s="1263"/>
    </row>
    <row r="135" spans="1:15" ht="15.75" customHeight="1" x14ac:dyDescent="0.2">
      <c r="A135" s="1263"/>
      <c r="B135" s="1263"/>
      <c r="C135" s="1263"/>
      <c r="D135" s="1263"/>
      <c r="E135" s="1263"/>
      <c r="F135" s="1263"/>
      <c r="G135" s="1263"/>
      <c r="H135" s="1263"/>
      <c r="I135" s="1263"/>
      <c r="J135" s="1263"/>
      <c r="K135" s="1263"/>
      <c r="L135" s="1263"/>
      <c r="M135" s="1263"/>
      <c r="N135" s="1263"/>
      <c r="O135" s="1263"/>
    </row>
    <row r="136" spans="1:15" ht="15.75" customHeight="1" x14ac:dyDescent="0.2">
      <c r="A136" s="1263"/>
      <c r="B136" s="1263"/>
      <c r="C136" s="1263"/>
      <c r="D136" s="1263"/>
      <c r="E136" s="1263"/>
      <c r="F136" s="1263"/>
      <c r="G136" s="1263"/>
      <c r="H136" s="1263"/>
      <c r="I136" s="1263"/>
      <c r="J136" s="1263"/>
      <c r="K136" s="1263"/>
      <c r="L136" s="1263"/>
      <c r="M136" s="1263"/>
      <c r="N136" s="1263"/>
      <c r="O136" s="1263"/>
    </row>
    <row r="137" spans="1:15" ht="15.75" customHeight="1" x14ac:dyDescent="0.2">
      <c r="A137" s="1263"/>
      <c r="B137" s="1263"/>
      <c r="C137" s="1263"/>
      <c r="D137" s="1263"/>
      <c r="E137" s="1263"/>
      <c r="F137" s="1263"/>
      <c r="G137" s="1263"/>
      <c r="H137" s="1263"/>
      <c r="I137" s="1263"/>
      <c r="J137" s="1263"/>
      <c r="K137" s="1263"/>
      <c r="L137" s="1263"/>
      <c r="M137" s="1263"/>
      <c r="N137" s="1263"/>
      <c r="O137" s="1263"/>
    </row>
    <row r="138" spans="1:15" ht="15.75" customHeight="1" x14ac:dyDescent="0.2">
      <c r="A138" s="1263"/>
      <c r="B138" s="1263"/>
      <c r="C138" s="1263"/>
      <c r="D138" s="1263"/>
      <c r="E138" s="1263"/>
      <c r="F138" s="1263"/>
      <c r="G138" s="1263"/>
      <c r="H138" s="1263"/>
      <c r="I138" s="1263"/>
      <c r="J138" s="1263"/>
      <c r="K138" s="1263"/>
      <c r="L138" s="1263"/>
      <c r="M138" s="1263"/>
      <c r="N138" s="1263"/>
      <c r="O138" s="1263"/>
    </row>
    <row r="139" spans="1:15" ht="15.75" customHeight="1" x14ac:dyDescent="0.2">
      <c r="A139" s="1263"/>
      <c r="B139" s="1263"/>
      <c r="C139" s="1263"/>
      <c r="D139" s="1263"/>
      <c r="E139" s="1263"/>
      <c r="F139" s="1263"/>
      <c r="G139" s="1263"/>
      <c r="H139" s="1263"/>
      <c r="I139" s="1263"/>
      <c r="J139" s="1263"/>
      <c r="K139" s="1263"/>
      <c r="L139" s="1263"/>
      <c r="M139" s="1263"/>
      <c r="N139" s="1263"/>
      <c r="O139" s="1263"/>
    </row>
    <row r="140" spans="1:15" ht="15.75" customHeight="1" x14ac:dyDescent="0.2">
      <c r="A140" s="1263"/>
      <c r="B140" s="1263"/>
      <c r="C140" s="1263"/>
      <c r="D140" s="1263"/>
      <c r="E140" s="1263"/>
      <c r="F140" s="1263"/>
      <c r="G140" s="1263"/>
      <c r="H140" s="1263"/>
      <c r="I140" s="1263"/>
      <c r="J140" s="1263"/>
      <c r="K140" s="1263"/>
      <c r="L140" s="1263"/>
      <c r="M140" s="1263"/>
      <c r="N140" s="1263"/>
      <c r="O140" s="1263"/>
    </row>
    <row r="141" spans="1:15" ht="15.75" customHeight="1" x14ac:dyDescent="0.2">
      <c r="A141" s="1263"/>
      <c r="B141" s="1263"/>
      <c r="C141" s="1263"/>
      <c r="D141" s="1263"/>
      <c r="E141" s="1263"/>
      <c r="F141" s="1263"/>
      <c r="G141" s="1263"/>
      <c r="H141" s="1263"/>
      <c r="I141" s="1263"/>
      <c r="J141" s="1263"/>
      <c r="K141" s="1263"/>
      <c r="L141" s="1263"/>
      <c r="M141" s="1263"/>
      <c r="N141" s="1263"/>
      <c r="O141" s="1263"/>
    </row>
    <row r="142" spans="1:15" ht="15.75" customHeight="1" x14ac:dyDescent="0.2">
      <c r="A142" s="1263"/>
      <c r="B142" s="1263"/>
      <c r="C142" s="1263"/>
      <c r="D142" s="1263"/>
      <c r="E142" s="1263"/>
      <c r="F142" s="1263"/>
      <c r="G142" s="1263"/>
      <c r="H142" s="1263"/>
      <c r="I142" s="1263"/>
      <c r="J142" s="1263"/>
      <c r="K142" s="1263"/>
      <c r="L142" s="1263"/>
      <c r="M142" s="1263"/>
      <c r="N142" s="1263"/>
      <c r="O142" s="1263"/>
    </row>
    <row r="143" spans="1:15" ht="15.75" customHeight="1" x14ac:dyDescent="0.2">
      <c r="A143" s="1263"/>
      <c r="B143" s="1263"/>
      <c r="C143" s="1263"/>
      <c r="D143" s="1263"/>
      <c r="E143" s="1263"/>
      <c r="F143" s="1263"/>
      <c r="G143" s="1263"/>
      <c r="H143" s="1263"/>
      <c r="I143" s="1263"/>
      <c r="J143" s="1263"/>
      <c r="K143" s="1263"/>
      <c r="L143" s="1263"/>
      <c r="M143" s="1263"/>
      <c r="N143" s="1263"/>
      <c r="O143" s="1263"/>
    </row>
    <row r="144" spans="1:15" ht="15.75" customHeight="1" x14ac:dyDescent="0.2">
      <c r="A144" s="1263"/>
      <c r="B144" s="1263"/>
      <c r="C144" s="1263"/>
      <c r="D144" s="1263"/>
      <c r="E144" s="1263"/>
      <c r="F144" s="1263"/>
      <c r="G144" s="1263"/>
      <c r="H144" s="1263"/>
      <c r="I144" s="1263"/>
      <c r="J144" s="1263"/>
      <c r="K144" s="1263"/>
      <c r="L144" s="1263"/>
      <c r="M144" s="1263"/>
      <c r="N144" s="1263"/>
      <c r="O144" s="1263"/>
    </row>
    <row r="145" spans="1:15" ht="15.75" customHeight="1" x14ac:dyDescent="0.2">
      <c r="A145" s="1263"/>
      <c r="B145" s="1263"/>
      <c r="C145" s="1263"/>
      <c r="D145" s="1263"/>
      <c r="E145" s="1263"/>
      <c r="F145" s="1263"/>
      <c r="G145" s="1263"/>
      <c r="H145" s="1263"/>
      <c r="I145" s="1263"/>
      <c r="J145" s="1263"/>
      <c r="K145" s="1263"/>
      <c r="L145" s="1263"/>
      <c r="M145" s="1263"/>
      <c r="N145" s="1263"/>
      <c r="O145" s="1263"/>
    </row>
    <row r="146" spans="1:15" ht="15.75" customHeight="1" x14ac:dyDescent="0.2">
      <c r="A146" s="1263"/>
      <c r="B146" s="1263"/>
      <c r="C146" s="1263"/>
      <c r="D146" s="1263"/>
      <c r="E146" s="1263"/>
      <c r="F146" s="1263"/>
      <c r="G146" s="1263"/>
      <c r="H146" s="1263"/>
      <c r="I146" s="1263"/>
      <c r="J146" s="1263"/>
      <c r="K146" s="1263"/>
      <c r="L146" s="1263"/>
      <c r="M146" s="1263"/>
      <c r="N146" s="1263"/>
      <c r="O146" s="1263"/>
    </row>
    <row r="147" spans="1:15" ht="15.75" customHeight="1" x14ac:dyDescent="0.2">
      <c r="A147" s="1263"/>
      <c r="B147" s="1263"/>
      <c r="C147" s="1263"/>
      <c r="D147" s="1263"/>
      <c r="E147" s="1263"/>
      <c r="F147" s="1263"/>
      <c r="G147" s="1263"/>
      <c r="H147" s="1263"/>
      <c r="I147" s="1263"/>
      <c r="J147" s="1263"/>
      <c r="K147" s="1263"/>
      <c r="L147" s="1263"/>
      <c r="M147" s="1263"/>
      <c r="N147" s="1263"/>
      <c r="O147" s="1263"/>
    </row>
    <row r="148" spans="1:15" ht="15.75" customHeight="1" x14ac:dyDescent="0.2">
      <c r="A148" s="1263"/>
      <c r="B148" s="1263"/>
      <c r="C148" s="1263"/>
      <c r="D148" s="1263"/>
      <c r="E148" s="1263"/>
      <c r="F148" s="1263"/>
      <c r="G148" s="1263"/>
      <c r="H148" s="1263"/>
      <c r="I148" s="1263"/>
      <c r="J148" s="1263"/>
      <c r="K148" s="1263"/>
      <c r="L148" s="1263"/>
      <c r="M148" s="1263"/>
      <c r="N148" s="1263"/>
      <c r="O148" s="1263"/>
    </row>
    <row r="149" spans="1:15" ht="15.75" customHeight="1" x14ac:dyDescent="0.2">
      <c r="A149" s="1263"/>
      <c r="B149" s="1263"/>
      <c r="C149" s="1263"/>
      <c r="D149" s="1263"/>
      <c r="E149" s="1263"/>
      <c r="F149" s="1263"/>
      <c r="G149" s="1263"/>
      <c r="H149" s="1263"/>
      <c r="I149" s="1263"/>
      <c r="J149" s="1263"/>
      <c r="K149" s="1263"/>
      <c r="L149" s="1263"/>
      <c r="M149" s="1263"/>
      <c r="N149" s="1263"/>
      <c r="O149" s="1263"/>
    </row>
    <row r="150" spans="1:15" ht="15.75" customHeight="1" x14ac:dyDescent="0.2">
      <c r="A150" s="1263"/>
      <c r="B150" s="1263"/>
      <c r="C150" s="1263"/>
      <c r="D150" s="1263"/>
      <c r="E150" s="1263"/>
      <c r="F150" s="1263"/>
      <c r="G150" s="1263"/>
      <c r="H150" s="1263"/>
      <c r="I150" s="1263"/>
      <c r="J150" s="1263"/>
      <c r="K150" s="1263"/>
      <c r="L150" s="1263"/>
      <c r="M150" s="1263"/>
      <c r="N150" s="1263"/>
      <c r="O150" s="1263"/>
    </row>
    <row r="151" spans="1:15" ht="15.75" customHeight="1" x14ac:dyDescent="0.2">
      <c r="A151" s="1263"/>
      <c r="B151" s="1263"/>
      <c r="C151" s="1263"/>
      <c r="D151" s="1263"/>
      <c r="E151" s="1263"/>
      <c r="F151" s="1263"/>
      <c r="G151" s="1263"/>
      <c r="H151" s="1263"/>
      <c r="I151" s="1263"/>
      <c r="J151" s="1263"/>
      <c r="K151" s="1263"/>
      <c r="L151" s="1263"/>
      <c r="M151" s="1263"/>
      <c r="N151" s="1263"/>
      <c r="O151" s="1263"/>
    </row>
    <row r="152" spans="1:15" ht="15.75" customHeight="1" x14ac:dyDescent="0.2">
      <c r="A152" s="1263"/>
      <c r="B152" s="1263"/>
      <c r="C152" s="1263"/>
      <c r="D152" s="1263"/>
      <c r="E152" s="1263"/>
      <c r="F152" s="1263"/>
      <c r="G152" s="1263"/>
      <c r="H152" s="1263"/>
      <c r="I152" s="1263"/>
      <c r="J152" s="1263"/>
      <c r="K152" s="1263"/>
      <c r="L152" s="1263"/>
      <c r="M152" s="1263"/>
      <c r="N152" s="1263"/>
      <c r="O152" s="1263"/>
    </row>
    <row r="153" spans="1:15" ht="15.75" customHeight="1" x14ac:dyDescent="0.2">
      <c r="A153" s="1263"/>
      <c r="B153" s="1263"/>
      <c r="C153" s="1263"/>
      <c r="D153" s="1263"/>
      <c r="E153" s="1263"/>
      <c r="F153" s="1263"/>
      <c r="G153" s="1263"/>
      <c r="H153" s="1263"/>
      <c r="I153" s="1263"/>
      <c r="J153" s="1263"/>
      <c r="K153" s="1263"/>
      <c r="L153" s="1263"/>
      <c r="M153" s="1263"/>
      <c r="N153" s="1263"/>
      <c r="O153" s="1263"/>
    </row>
    <row r="154" spans="1:15" ht="15.75" customHeight="1" x14ac:dyDescent="0.2">
      <c r="A154" s="1263"/>
      <c r="B154" s="1263"/>
      <c r="C154" s="1263"/>
      <c r="D154" s="1263"/>
      <c r="E154" s="1263"/>
      <c r="F154" s="1263"/>
      <c r="G154" s="1263"/>
      <c r="H154" s="1263"/>
      <c r="I154" s="1263"/>
      <c r="J154" s="1263"/>
      <c r="K154" s="1263"/>
      <c r="L154" s="1263"/>
      <c r="M154" s="1263"/>
      <c r="N154" s="1263"/>
      <c r="O154" s="1263"/>
    </row>
    <row r="155" spans="1:15" ht="15.75" customHeight="1" x14ac:dyDescent="0.2">
      <c r="A155" s="1263"/>
      <c r="B155" s="1263"/>
      <c r="C155" s="1263"/>
      <c r="D155" s="1263"/>
      <c r="E155" s="1263"/>
      <c r="F155" s="1263"/>
      <c r="G155" s="1263"/>
      <c r="H155" s="1263"/>
      <c r="I155" s="1263"/>
      <c r="J155" s="1263"/>
      <c r="K155" s="1263"/>
      <c r="L155" s="1263"/>
      <c r="M155" s="1263"/>
      <c r="N155" s="1263"/>
      <c r="O155" s="1263"/>
    </row>
    <row r="156" spans="1:15" ht="15.75" customHeight="1" x14ac:dyDescent="0.2">
      <c r="A156" s="1263"/>
      <c r="B156" s="1263"/>
      <c r="C156" s="1263"/>
      <c r="D156" s="1263"/>
      <c r="E156" s="1263"/>
      <c r="F156" s="1263"/>
      <c r="G156" s="1263"/>
      <c r="H156" s="1263"/>
      <c r="I156" s="1263"/>
      <c r="J156" s="1263"/>
      <c r="K156" s="1263"/>
      <c r="L156" s="1263"/>
      <c r="M156" s="1263"/>
      <c r="N156" s="1263"/>
      <c r="O156" s="1263"/>
    </row>
    <row r="157" spans="1:15" ht="15.75" customHeight="1" x14ac:dyDescent="0.2">
      <c r="A157" s="1263"/>
      <c r="B157" s="1263"/>
      <c r="C157" s="1263"/>
      <c r="D157" s="1263"/>
      <c r="E157" s="1263"/>
      <c r="F157" s="1263"/>
      <c r="G157" s="1263"/>
      <c r="H157" s="1263"/>
      <c r="I157" s="1263"/>
      <c r="J157" s="1263"/>
      <c r="K157" s="1263"/>
      <c r="L157" s="1263"/>
      <c r="M157" s="1263"/>
      <c r="N157" s="1263"/>
      <c r="O157" s="1263"/>
    </row>
    <row r="158" spans="1:15" ht="15.75" customHeight="1" x14ac:dyDescent="0.2">
      <c r="A158" s="1263"/>
      <c r="B158" s="1263"/>
      <c r="C158" s="1263"/>
      <c r="D158" s="1263"/>
      <c r="E158" s="1263"/>
      <c r="F158" s="1263"/>
      <c r="G158" s="1263"/>
      <c r="H158" s="1263"/>
      <c r="I158" s="1263"/>
      <c r="J158" s="1263"/>
      <c r="K158" s="1263"/>
      <c r="L158" s="1263"/>
      <c r="M158" s="1263"/>
      <c r="N158" s="1263"/>
      <c r="O158" s="1263"/>
    </row>
    <row r="159" spans="1:15" ht="15.75" customHeight="1" x14ac:dyDescent="0.2">
      <c r="A159" s="1263"/>
      <c r="B159" s="1263"/>
      <c r="C159" s="1263"/>
      <c r="D159" s="1263"/>
      <c r="E159" s="1263"/>
      <c r="F159" s="1263"/>
      <c r="G159" s="1263"/>
      <c r="H159" s="1263"/>
      <c r="I159" s="1263"/>
      <c r="J159" s="1263"/>
      <c r="K159" s="1263"/>
      <c r="L159" s="1263"/>
      <c r="M159" s="1263"/>
      <c r="N159" s="1263"/>
      <c r="O159" s="1263"/>
    </row>
    <row r="160" spans="1:15" ht="15.75" customHeight="1" x14ac:dyDescent="0.2">
      <c r="A160" s="1263"/>
      <c r="B160" s="1263"/>
      <c r="C160" s="1263"/>
      <c r="D160" s="1263"/>
      <c r="E160" s="1263"/>
      <c r="F160" s="1263"/>
      <c r="G160" s="1263"/>
      <c r="H160" s="1263"/>
      <c r="I160" s="1263"/>
      <c r="J160" s="1263"/>
      <c r="K160" s="1263"/>
      <c r="L160" s="1263"/>
      <c r="M160" s="1263"/>
      <c r="N160" s="1263"/>
      <c r="O160" s="1263"/>
    </row>
    <row r="161" spans="1:15" ht="15.75" customHeight="1" x14ac:dyDescent="0.2">
      <c r="A161" s="1263"/>
      <c r="B161" s="1263"/>
      <c r="C161" s="1263"/>
      <c r="D161" s="1263"/>
      <c r="E161" s="1263"/>
      <c r="F161" s="1263"/>
      <c r="G161" s="1263"/>
      <c r="H161" s="1263"/>
      <c r="I161" s="1263"/>
      <c r="J161" s="1263"/>
      <c r="K161" s="1263"/>
      <c r="L161" s="1263"/>
      <c r="M161" s="1263"/>
      <c r="N161" s="1263"/>
      <c r="O161" s="1263"/>
    </row>
    <row r="162" spans="1:15" ht="15.75" customHeight="1" x14ac:dyDescent="0.2">
      <c r="A162" s="1263"/>
      <c r="B162" s="1263"/>
      <c r="C162" s="1263"/>
      <c r="D162" s="1263"/>
      <c r="E162" s="1263"/>
      <c r="F162" s="1263"/>
      <c r="G162" s="1263"/>
      <c r="H162" s="1263"/>
      <c r="I162" s="1263"/>
      <c r="J162" s="1263"/>
      <c r="K162" s="1263"/>
      <c r="L162" s="1263"/>
      <c r="M162" s="1263"/>
      <c r="N162" s="1263"/>
      <c r="O162" s="1263"/>
    </row>
    <row r="163" spans="1:15" ht="15.75" customHeight="1" x14ac:dyDescent="0.2">
      <c r="A163" s="1263"/>
      <c r="B163" s="1263"/>
      <c r="C163" s="1263"/>
      <c r="D163" s="1263"/>
      <c r="E163" s="1263"/>
      <c r="F163" s="1263"/>
      <c r="G163" s="1263"/>
      <c r="H163" s="1263"/>
      <c r="I163" s="1263"/>
      <c r="J163" s="1263"/>
      <c r="K163" s="1263"/>
      <c r="L163" s="1263"/>
      <c r="M163" s="1263"/>
      <c r="N163" s="1263"/>
      <c r="O163" s="1263"/>
    </row>
    <row r="164" spans="1:15" ht="15.75" customHeight="1" x14ac:dyDescent="0.2">
      <c r="A164" s="1263"/>
      <c r="B164" s="1263"/>
      <c r="C164" s="1263"/>
      <c r="D164" s="1263"/>
      <c r="E164" s="1263"/>
      <c r="F164" s="1263"/>
      <c r="G164" s="1263"/>
      <c r="H164" s="1263"/>
      <c r="I164" s="1263"/>
      <c r="J164" s="1263"/>
      <c r="K164" s="1263"/>
      <c r="L164" s="1263"/>
      <c r="M164" s="1263"/>
      <c r="N164" s="1263"/>
      <c r="O164" s="1263"/>
    </row>
    <row r="165" spans="1:15" ht="15.75" customHeight="1" x14ac:dyDescent="0.2">
      <c r="A165" s="1263"/>
      <c r="B165" s="1263"/>
      <c r="C165" s="1263"/>
      <c r="D165" s="1263"/>
      <c r="E165" s="1263"/>
      <c r="F165" s="1263"/>
      <c r="G165" s="1263"/>
      <c r="H165" s="1263"/>
      <c r="I165" s="1263"/>
      <c r="J165" s="1263"/>
      <c r="K165" s="1263"/>
      <c r="L165" s="1263"/>
      <c r="M165" s="1263"/>
      <c r="N165" s="1263"/>
      <c r="O165" s="1263"/>
    </row>
    <row r="166" spans="1:15" ht="15.75" customHeight="1" x14ac:dyDescent="0.2">
      <c r="A166" s="1263"/>
      <c r="B166" s="1263"/>
      <c r="C166" s="1263"/>
      <c r="D166" s="1263"/>
      <c r="E166" s="1263"/>
      <c r="F166" s="1263"/>
      <c r="G166" s="1263"/>
      <c r="H166" s="1263"/>
      <c r="I166" s="1263"/>
      <c r="J166" s="1263"/>
      <c r="K166" s="1263"/>
      <c r="L166" s="1263"/>
      <c r="M166" s="1263"/>
      <c r="N166" s="1263"/>
      <c r="O166" s="1263"/>
    </row>
    <row r="167" spans="1:15" ht="15.75" customHeight="1" x14ac:dyDescent="0.2">
      <c r="A167" s="1263"/>
      <c r="B167" s="1263"/>
      <c r="C167" s="1263"/>
      <c r="D167" s="1263"/>
      <c r="E167" s="1263"/>
      <c r="F167" s="1263"/>
      <c r="G167" s="1263"/>
      <c r="H167" s="1263"/>
      <c r="I167" s="1263"/>
      <c r="J167" s="1263"/>
      <c r="K167" s="1263"/>
      <c r="L167" s="1263"/>
      <c r="M167" s="1263"/>
      <c r="N167" s="1263"/>
      <c r="O167" s="1263"/>
    </row>
    <row r="168" spans="1:15" ht="15.75" customHeight="1" x14ac:dyDescent="0.2">
      <c r="A168" s="1263"/>
      <c r="B168" s="1263"/>
      <c r="C168" s="1263"/>
      <c r="D168" s="1263"/>
      <c r="E168" s="1263"/>
      <c r="F168" s="1263"/>
      <c r="G168" s="1263"/>
      <c r="H168" s="1263"/>
      <c r="I168" s="1263"/>
      <c r="J168" s="1263"/>
      <c r="K168" s="1263"/>
      <c r="L168" s="1263"/>
      <c r="M168" s="1263"/>
      <c r="N168" s="1263"/>
      <c r="O168" s="1263"/>
    </row>
    <row r="169" spans="1:15" ht="15.75" customHeight="1" x14ac:dyDescent="0.2">
      <c r="A169" s="1263"/>
      <c r="B169" s="1263"/>
      <c r="C169" s="1263"/>
      <c r="D169" s="1263"/>
      <c r="E169" s="1263"/>
      <c r="F169" s="1263"/>
      <c r="G169" s="1263"/>
      <c r="H169" s="1263"/>
      <c r="I169" s="1263"/>
      <c r="J169" s="1263"/>
      <c r="K169" s="1263"/>
      <c r="L169" s="1263"/>
      <c r="M169" s="1263"/>
      <c r="N169" s="1263"/>
      <c r="O169" s="1263"/>
    </row>
    <row r="170" spans="1:15" ht="15.75" customHeight="1" x14ac:dyDescent="0.2">
      <c r="A170" s="1263"/>
      <c r="B170" s="1263"/>
      <c r="C170" s="1263"/>
      <c r="D170" s="1263"/>
      <c r="E170" s="1263"/>
      <c r="F170" s="1263"/>
      <c r="G170" s="1263"/>
      <c r="H170" s="1263"/>
      <c r="I170" s="1263"/>
      <c r="J170" s="1263"/>
      <c r="K170" s="1263"/>
      <c r="L170" s="1263"/>
      <c r="M170" s="1263"/>
      <c r="N170" s="1263"/>
      <c r="O170" s="1263"/>
    </row>
    <row r="171" spans="1:15" ht="15.75" customHeight="1" x14ac:dyDescent="0.2">
      <c r="A171" s="1263"/>
      <c r="B171" s="1263"/>
      <c r="C171" s="1263"/>
      <c r="D171" s="1263"/>
      <c r="E171" s="1263"/>
      <c r="F171" s="1263"/>
      <c r="G171" s="1263"/>
      <c r="H171" s="1263"/>
      <c r="I171" s="1263"/>
      <c r="J171" s="1263"/>
      <c r="K171" s="1263"/>
      <c r="L171" s="1263"/>
      <c r="M171" s="1263"/>
      <c r="N171" s="1263"/>
      <c r="O171" s="1263"/>
    </row>
    <row r="172" spans="1:15" ht="15.75" customHeight="1" x14ac:dyDescent="0.2">
      <c r="A172" s="1263"/>
      <c r="B172" s="1263"/>
      <c r="C172" s="1263"/>
      <c r="D172" s="1263"/>
      <c r="E172" s="1263"/>
      <c r="F172" s="1263"/>
      <c r="G172" s="1263"/>
      <c r="H172" s="1263"/>
      <c r="I172" s="1263"/>
      <c r="J172" s="1263"/>
      <c r="K172" s="1263"/>
      <c r="L172" s="1263"/>
      <c r="M172" s="1263"/>
      <c r="N172" s="1263"/>
      <c r="O172" s="1263"/>
    </row>
    <row r="173" spans="1:15" ht="15.75" customHeight="1" x14ac:dyDescent="0.2">
      <c r="A173" s="1263"/>
      <c r="B173" s="1263"/>
      <c r="C173" s="1263"/>
      <c r="D173" s="1263"/>
      <c r="E173" s="1263"/>
      <c r="F173" s="1263"/>
      <c r="G173" s="1263"/>
      <c r="H173" s="1263"/>
      <c r="I173" s="1263"/>
      <c r="J173" s="1263"/>
      <c r="K173" s="1263"/>
      <c r="L173" s="1263"/>
      <c r="M173" s="1263"/>
      <c r="N173" s="1263"/>
      <c r="O173" s="1263"/>
    </row>
    <row r="174" spans="1:15" ht="15.75" customHeight="1" x14ac:dyDescent="0.2">
      <c r="A174" s="1263"/>
      <c r="B174" s="1263"/>
      <c r="C174" s="1263"/>
      <c r="D174" s="1263"/>
      <c r="E174" s="1263"/>
      <c r="F174" s="1263"/>
      <c r="G174" s="1263"/>
      <c r="H174" s="1263"/>
      <c r="I174" s="1263"/>
      <c r="J174" s="1263"/>
      <c r="K174" s="1263"/>
      <c r="L174" s="1263"/>
      <c r="M174" s="1263"/>
      <c r="N174" s="1263"/>
      <c r="O174" s="1263"/>
    </row>
    <row r="175" spans="1:15" ht="15.75" customHeight="1" x14ac:dyDescent="0.2">
      <c r="A175" s="1263"/>
      <c r="B175" s="1263"/>
      <c r="C175" s="1263"/>
      <c r="D175" s="1263"/>
      <c r="E175" s="1263"/>
      <c r="F175" s="1263"/>
      <c r="G175" s="1263"/>
      <c r="H175" s="1263"/>
      <c r="I175" s="1263"/>
      <c r="J175" s="1263"/>
      <c r="K175" s="1263"/>
      <c r="L175" s="1263"/>
      <c r="M175" s="1263"/>
      <c r="N175" s="1263"/>
      <c r="O175" s="1263"/>
    </row>
    <row r="176" spans="1:15" ht="15.75" customHeight="1" x14ac:dyDescent="0.2">
      <c r="A176" s="1263"/>
      <c r="B176" s="1263"/>
      <c r="C176" s="1263"/>
      <c r="D176" s="1263"/>
      <c r="E176" s="1263"/>
      <c r="F176" s="1263"/>
      <c r="G176" s="1263"/>
      <c r="H176" s="1263"/>
      <c r="I176" s="1263"/>
      <c r="J176" s="1263"/>
      <c r="K176" s="1263"/>
      <c r="L176" s="1263"/>
      <c r="M176" s="1263"/>
      <c r="N176" s="1263"/>
      <c r="O176" s="1263"/>
    </row>
    <row r="177" spans="1:15" ht="15.75" customHeight="1" x14ac:dyDescent="0.2">
      <c r="A177" s="1263"/>
      <c r="B177" s="1263"/>
      <c r="C177" s="1263"/>
      <c r="D177" s="1263"/>
      <c r="E177" s="1263"/>
      <c r="F177" s="1263"/>
      <c r="G177" s="1263"/>
      <c r="H177" s="1263"/>
      <c r="I177" s="1263"/>
      <c r="J177" s="1263"/>
      <c r="K177" s="1263"/>
      <c r="L177" s="1263"/>
      <c r="M177" s="1263"/>
      <c r="N177" s="1263"/>
      <c r="O177" s="1263"/>
    </row>
    <row r="178" spans="1:15" ht="15.75" customHeight="1" x14ac:dyDescent="0.2">
      <c r="A178" s="1263"/>
      <c r="B178" s="1263"/>
      <c r="C178" s="1263"/>
      <c r="D178" s="1263"/>
      <c r="E178" s="1263"/>
      <c r="F178" s="1263"/>
      <c r="G178" s="1263"/>
      <c r="H178" s="1263"/>
      <c r="I178" s="1263"/>
      <c r="J178" s="1263"/>
      <c r="K178" s="1263"/>
      <c r="L178" s="1263"/>
      <c r="M178" s="1263"/>
      <c r="N178" s="1263"/>
      <c r="O178" s="1263"/>
    </row>
    <row r="179" spans="1:15" ht="15.75" customHeight="1" x14ac:dyDescent="0.2">
      <c r="A179" s="1263"/>
      <c r="B179" s="1263"/>
      <c r="C179" s="1263"/>
      <c r="D179" s="1263"/>
      <c r="E179" s="1263"/>
      <c r="F179" s="1263"/>
      <c r="G179" s="1263"/>
      <c r="H179" s="1263"/>
      <c r="I179" s="1263"/>
      <c r="J179" s="1263"/>
      <c r="K179" s="1263"/>
      <c r="L179" s="1263"/>
      <c r="M179" s="1263"/>
      <c r="N179" s="1263"/>
      <c r="O179" s="1263"/>
    </row>
    <row r="180" spans="1:15" ht="15.75" customHeight="1" x14ac:dyDescent="0.2">
      <c r="A180" s="1263"/>
      <c r="B180" s="1263"/>
      <c r="C180" s="1263"/>
      <c r="D180" s="1263"/>
      <c r="E180" s="1263"/>
      <c r="F180" s="1263"/>
      <c r="G180" s="1263"/>
      <c r="H180" s="1263"/>
      <c r="I180" s="1263"/>
      <c r="J180" s="1263"/>
      <c r="K180" s="1263"/>
      <c r="L180" s="1263"/>
      <c r="M180" s="1263"/>
      <c r="N180" s="1263"/>
      <c r="O180" s="1263"/>
    </row>
    <row r="181" spans="1:15" ht="15.75" customHeight="1" x14ac:dyDescent="0.2">
      <c r="A181" s="1263"/>
      <c r="B181" s="1263"/>
      <c r="C181" s="1263"/>
      <c r="D181" s="1263"/>
      <c r="E181" s="1263"/>
      <c r="F181" s="1263"/>
      <c r="G181" s="1263"/>
      <c r="H181" s="1263"/>
      <c r="I181" s="1263"/>
      <c r="J181" s="1263"/>
      <c r="K181" s="1263"/>
      <c r="L181" s="1263"/>
      <c r="M181" s="1263"/>
      <c r="N181" s="1263"/>
      <c r="O181" s="1263"/>
    </row>
    <row r="182" spans="1:15" ht="15.75" customHeight="1" x14ac:dyDescent="0.2">
      <c r="A182" s="1263"/>
      <c r="B182" s="1263"/>
      <c r="C182" s="1263"/>
      <c r="D182" s="1263"/>
      <c r="E182" s="1263"/>
      <c r="F182" s="1263"/>
      <c r="G182" s="1263"/>
      <c r="H182" s="1263"/>
      <c r="I182" s="1263"/>
      <c r="J182" s="1263"/>
      <c r="K182" s="1263"/>
      <c r="L182" s="1263"/>
      <c r="M182" s="1263"/>
      <c r="N182" s="1263"/>
      <c r="O182" s="1263"/>
    </row>
    <row r="183" spans="1:15" ht="15.75" customHeight="1" x14ac:dyDescent="0.2">
      <c r="A183" s="1263"/>
      <c r="B183" s="1263"/>
      <c r="C183" s="1263"/>
      <c r="D183" s="1263"/>
      <c r="E183" s="1263"/>
      <c r="F183" s="1263"/>
      <c r="G183" s="1263"/>
      <c r="H183" s="1263"/>
      <c r="I183" s="1263"/>
      <c r="J183" s="1263"/>
      <c r="K183" s="1263"/>
      <c r="L183" s="1263"/>
      <c r="M183" s="1263"/>
      <c r="N183" s="1263"/>
      <c r="O183" s="1263"/>
    </row>
    <row r="184" spans="1:15" ht="15.75" customHeight="1" x14ac:dyDescent="0.2">
      <c r="A184" s="1263"/>
      <c r="B184" s="1263"/>
      <c r="C184" s="1263"/>
      <c r="D184" s="1263"/>
      <c r="E184" s="1263"/>
      <c r="F184" s="1263"/>
      <c r="G184" s="1263"/>
      <c r="H184" s="1263"/>
      <c r="I184" s="1263"/>
      <c r="J184" s="1263"/>
      <c r="K184" s="1263"/>
      <c r="L184" s="1263"/>
      <c r="M184" s="1263"/>
      <c r="N184" s="1263"/>
      <c r="O184" s="1263"/>
    </row>
    <row r="185" spans="1:15" ht="15.75" customHeight="1" x14ac:dyDescent="0.2">
      <c r="A185" s="1263"/>
      <c r="B185" s="1263"/>
      <c r="C185" s="1263"/>
      <c r="D185" s="1263"/>
      <c r="E185" s="1263"/>
      <c r="F185" s="1263"/>
      <c r="G185" s="1263"/>
      <c r="H185" s="1263"/>
      <c r="I185" s="1263"/>
      <c r="J185" s="1263"/>
      <c r="K185" s="1263"/>
      <c r="L185" s="1263"/>
      <c r="M185" s="1263"/>
      <c r="N185" s="1263"/>
      <c r="O185" s="1263"/>
    </row>
    <row r="186" spans="1:15" ht="15.75" customHeight="1" x14ac:dyDescent="0.2">
      <c r="A186" s="1263"/>
      <c r="B186" s="1263"/>
      <c r="C186" s="1263"/>
      <c r="D186" s="1263"/>
      <c r="E186" s="1263"/>
      <c r="F186" s="1263"/>
      <c r="G186" s="1263"/>
      <c r="H186" s="1263"/>
      <c r="I186" s="1263"/>
      <c r="J186" s="1263"/>
      <c r="K186" s="1263"/>
      <c r="L186" s="1263"/>
      <c r="M186" s="1263"/>
      <c r="N186" s="1263"/>
      <c r="O186" s="1263"/>
    </row>
    <row r="187" spans="1:15" ht="15.75" customHeight="1" x14ac:dyDescent="0.2">
      <c r="A187" s="1263"/>
      <c r="B187" s="1263"/>
      <c r="C187" s="1263"/>
      <c r="D187" s="1263"/>
      <c r="E187" s="1263"/>
      <c r="F187" s="1263"/>
      <c r="G187" s="1263"/>
      <c r="H187" s="1263"/>
      <c r="I187" s="1263"/>
      <c r="J187" s="1263"/>
      <c r="K187" s="1263"/>
      <c r="L187" s="1263"/>
      <c r="M187" s="1263"/>
      <c r="N187" s="1263"/>
      <c r="O187" s="1263"/>
    </row>
    <row r="188" spans="1:15" ht="15.75" customHeight="1" x14ac:dyDescent="0.2">
      <c r="A188" s="1263"/>
      <c r="B188" s="1263"/>
      <c r="C188" s="1263"/>
      <c r="D188" s="1263"/>
      <c r="E188" s="1263"/>
      <c r="F188" s="1263"/>
      <c r="G188" s="1263"/>
      <c r="H188" s="1263"/>
      <c r="I188" s="1263"/>
      <c r="J188" s="1263"/>
      <c r="K188" s="1263"/>
      <c r="L188" s="1263"/>
      <c r="M188" s="1263"/>
      <c r="N188" s="1263"/>
      <c r="O188" s="1263"/>
    </row>
    <row r="189" spans="1:15" ht="15.75" customHeight="1" x14ac:dyDescent="0.2">
      <c r="A189" s="1263"/>
      <c r="B189" s="1263"/>
      <c r="C189" s="1263"/>
      <c r="D189" s="1263"/>
      <c r="E189" s="1263"/>
      <c r="F189" s="1263"/>
      <c r="G189" s="1263"/>
      <c r="H189" s="1263"/>
      <c r="I189" s="1263"/>
      <c r="J189" s="1263"/>
      <c r="K189" s="1263"/>
      <c r="L189" s="1263"/>
      <c r="M189" s="1263"/>
      <c r="N189" s="1263"/>
      <c r="O189" s="1263"/>
    </row>
    <row r="190" spans="1:15" ht="15.75" customHeight="1" x14ac:dyDescent="0.2">
      <c r="A190" s="1263"/>
      <c r="B190" s="1263"/>
      <c r="C190" s="1263"/>
      <c r="D190" s="1263"/>
      <c r="E190" s="1263"/>
      <c r="F190" s="1263"/>
      <c r="G190" s="1263"/>
      <c r="H190" s="1263"/>
      <c r="I190" s="1263"/>
      <c r="J190" s="1263"/>
      <c r="K190" s="1263"/>
      <c r="L190" s="1263"/>
      <c r="M190" s="1263"/>
      <c r="N190" s="1263"/>
      <c r="O190" s="1263"/>
    </row>
    <row r="191" spans="1:15" ht="15.75" customHeight="1" x14ac:dyDescent="0.2">
      <c r="A191" s="1263"/>
      <c r="B191" s="1263"/>
      <c r="C191" s="1263"/>
      <c r="D191" s="1263"/>
      <c r="E191" s="1263"/>
      <c r="F191" s="1263"/>
      <c r="G191" s="1263"/>
      <c r="H191" s="1263"/>
      <c r="I191" s="1263"/>
      <c r="J191" s="1263"/>
      <c r="K191" s="1263"/>
      <c r="L191" s="1263"/>
      <c r="M191" s="1263"/>
      <c r="N191" s="1263"/>
      <c r="O191" s="1263"/>
    </row>
    <row r="192" spans="1:15" ht="15.75" customHeight="1" x14ac:dyDescent="0.2">
      <c r="A192" s="1263"/>
      <c r="B192" s="1263"/>
      <c r="C192" s="1263"/>
      <c r="D192" s="1263"/>
      <c r="E192" s="1263"/>
      <c r="F192" s="1263"/>
      <c r="G192" s="1263"/>
      <c r="H192" s="1263"/>
      <c r="I192" s="1263"/>
      <c r="J192" s="1263"/>
      <c r="K192" s="1263"/>
      <c r="L192" s="1263"/>
      <c r="M192" s="1263"/>
      <c r="N192" s="1263"/>
      <c r="O192" s="1263"/>
    </row>
    <row r="193" spans="1:15" ht="15.75" customHeight="1" x14ac:dyDescent="0.2">
      <c r="A193" s="1263"/>
      <c r="B193" s="1263"/>
      <c r="C193" s="1263"/>
      <c r="D193" s="1263"/>
      <c r="E193" s="1263"/>
      <c r="F193" s="1263"/>
      <c r="G193" s="1263"/>
      <c r="H193" s="1263"/>
      <c r="I193" s="1263"/>
      <c r="J193" s="1263"/>
      <c r="K193" s="1263"/>
      <c r="L193" s="1263"/>
      <c r="M193" s="1263"/>
      <c r="N193" s="1263"/>
      <c r="O193" s="1263"/>
    </row>
    <row r="194" spans="1:15" ht="15.75" customHeight="1" x14ac:dyDescent="0.2">
      <c r="A194" s="1263"/>
      <c r="B194" s="1263"/>
      <c r="C194" s="1263"/>
      <c r="D194" s="1263"/>
      <c r="E194" s="1263"/>
      <c r="F194" s="1263"/>
      <c r="G194" s="1263"/>
      <c r="H194" s="1263"/>
      <c r="I194" s="1263"/>
      <c r="J194" s="1263"/>
      <c r="K194" s="1263"/>
      <c r="L194" s="1263"/>
      <c r="M194" s="1263"/>
      <c r="N194" s="1263"/>
      <c r="O194" s="1263"/>
    </row>
    <row r="195" spans="1:15" ht="15.75" customHeight="1" x14ac:dyDescent="0.2">
      <c r="A195" s="1263"/>
      <c r="B195" s="1263"/>
      <c r="C195" s="1263"/>
      <c r="D195" s="1263"/>
      <c r="E195" s="1263"/>
      <c r="F195" s="1263"/>
      <c r="G195" s="1263"/>
      <c r="H195" s="1263"/>
      <c r="I195" s="1263"/>
      <c r="J195" s="1263"/>
      <c r="K195" s="1263"/>
      <c r="L195" s="1263"/>
      <c r="M195" s="1263"/>
      <c r="N195" s="1263"/>
      <c r="O195" s="1263"/>
    </row>
    <row r="196" spans="1:15" ht="15.75" customHeight="1" x14ac:dyDescent="0.2">
      <c r="A196" s="1263"/>
      <c r="B196" s="1263"/>
      <c r="C196" s="1263"/>
      <c r="D196" s="1263"/>
      <c r="E196" s="1263"/>
      <c r="F196" s="1263"/>
      <c r="G196" s="1263"/>
      <c r="H196" s="1263"/>
      <c r="I196" s="1263"/>
      <c r="J196" s="1263"/>
      <c r="K196" s="1263"/>
      <c r="L196" s="1263"/>
      <c r="M196" s="1263"/>
      <c r="N196" s="1263"/>
      <c r="O196" s="1263"/>
    </row>
    <row r="197" spans="1:15" ht="15.75" customHeight="1" x14ac:dyDescent="0.2">
      <c r="A197" s="1263"/>
      <c r="B197" s="1263"/>
      <c r="C197" s="1263"/>
      <c r="D197" s="1263"/>
      <c r="E197" s="1263"/>
      <c r="F197" s="1263"/>
      <c r="G197" s="1263"/>
      <c r="H197" s="1263"/>
      <c r="I197" s="1263"/>
      <c r="J197" s="1263"/>
      <c r="K197" s="1263"/>
      <c r="L197" s="1263"/>
      <c r="M197" s="1263"/>
      <c r="N197" s="1263"/>
      <c r="O197" s="1263"/>
    </row>
    <row r="198" spans="1:15" ht="15.75" customHeight="1" x14ac:dyDescent="0.2">
      <c r="A198" s="1263"/>
      <c r="B198" s="1263"/>
      <c r="C198" s="1263"/>
      <c r="D198" s="1263"/>
      <c r="E198" s="1263"/>
      <c r="F198" s="1263"/>
      <c r="G198" s="1263"/>
      <c r="H198" s="1263"/>
      <c r="I198" s="1263"/>
      <c r="J198" s="1263"/>
      <c r="K198" s="1263"/>
      <c r="L198" s="1263"/>
      <c r="M198" s="1263"/>
      <c r="N198" s="1263"/>
      <c r="O198" s="1263"/>
    </row>
    <row r="199" spans="1:15" ht="15.75" customHeight="1" x14ac:dyDescent="0.2">
      <c r="A199" s="1263"/>
      <c r="B199" s="1263"/>
      <c r="C199" s="1263"/>
      <c r="D199" s="1263"/>
      <c r="E199" s="1263"/>
      <c r="F199" s="1263"/>
      <c r="G199" s="1263"/>
      <c r="H199" s="1263"/>
      <c r="I199" s="1263"/>
      <c r="J199" s="1263"/>
      <c r="K199" s="1263"/>
      <c r="L199" s="1263"/>
      <c r="M199" s="1263"/>
      <c r="N199" s="1263"/>
      <c r="O199" s="1263"/>
    </row>
    <row r="200" spans="1:15" ht="15.75" customHeight="1" x14ac:dyDescent="0.2">
      <c r="A200" s="1263"/>
      <c r="B200" s="1263"/>
      <c r="C200" s="1263"/>
      <c r="D200" s="1263"/>
      <c r="E200" s="1263"/>
      <c r="F200" s="1263"/>
      <c r="G200" s="1263"/>
      <c r="H200" s="1263"/>
      <c r="I200" s="1263"/>
      <c r="J200" s="1263"/>
      <c r="K200" s="1263"/>
      <c r="L200" s="1263"/>
      <c r="M200" s="1263"/>
      <c r="N200" s="1263"/>
      <c r="O200" s="1263"/>
    </row>
    <row r="201" spans="1:15" ht="15.75" customHeight="1" x14ac:dyDescent="0.2">
      <c r="A201" s="1263"/>
      <c r="B201" s="1263"/>
      <c r="C201" s="1263"/>
      <c r="D201" s="1263"/>
      <c r="E201" s="1263"/>
      <c r="F201" s="1263"/>
      <c r="G201" s="1263"/>
      <c r="H201" s="1263"/>
      <c r="I201" s="1263"/>
      <c r="J201" s="1263"/>
      <c r="K201" s="1263"/>
      <c r="L201" s="1263"/>
      <c r="M201" s="1263"/>
      <c r="N201" s="1263"/>
      <c r="O201" s="1263"/>
    </row>
    <row r="202" spans="1:15" ht="15.75" customHeight="1" x14ac:dyDescent="0.2">
      <c r="A202" s="1263"/>
      <c r="B202" s="1263"/>
      <c r="C202" s="1263"/>
      <c r="D202" s="1263"/>
      <c r="E202" s="1263"/>
      <c r="F202" s="1263"/>
      <c r="G202" s="1263"/>
      <c r="H202" s="1263"/>
      <c r="I202" s="1263"/>
      <c r="J202" s="1263"/>
      <c r="K202" s="1263"/>
      <c r="L202" s="1263"/>
      <c r="M202" s="1263"/>
      <c r="N202" s="1263"/>
      <c r="O202" s="1263"/>
    </row>
    <row r="203" spans="1:15" ht="15.75" customHeight="1" x14ac:dyDescent="0.2">
      <c r="A203" s="1263"/>
      <c r="B203" s="1263"/>
      <c r="C203" s="1263"/>
      <c r="D203" s="1263"/>
      <c r="E203" s="1263"/>
      <c r="F203" s="1263"/>
      <c r="G203" s="1263"/>
      <c r="H203" s="1263"/>
      <c r="I203" s="1263"/>
      <c r="J203" s="1263"/>
      <c r="K203" s="1263"/>
      <c r="L203" s="1263"/>
      <c r="M203" s="1263"/>
      <c r="N203" s="1263"/>
      <c r="O203" s="1263"/>
    </row>
    <row r="204" spans="1:15" ht="15.75" customHeight="1" x14ac:dyDescent="0.2">
      <c r="A204" s="1263"/>
      <c r="B204" s="1263"/>
      <c r="C204" s="1263"/>
      <c r="D204" s="1263"/>
      <c r="E204" s="1263"/>
      <c r="F204" s="1263"/>
      <c r="G204" s="1263"/>
      <c r="H204" s="1263"/>
      <c r="I204" s="1263"/>
      <c r="J204" s="1263"/>
      <c r="K204" s="1263"/>
      <c r="L204" s="1263"/>
      <c r="M204" s="1263"/>
      <c r="N204" s="1263"/>
      <c r="O204" s="1263"/>
    </row>
    <row r="205" spans="1:15" ht="15.75" customHeight="1" x14ac:dyDescent="0.2">
      <c r="A205" s="1263"/>
      <c r="B205" s="1263"/>
      <c r="C205" s="1263"/>
      <c r="D205" s="1263"/>
      <c r="E205" s="1263"/>
      <c r="F205" s="1263"/>
      <c r="G205" s="1263"/>
      <c r="H205" s="1263"/>
      <c r="I205" s="1263"/>
      <c r="J205" s="1263"/>
      <c r="K205" s="1263"/>
      <c r="L205" s="1263"/>
      <c r="M205" s="1263"/>
      <c r="N205" s="1263"/>
      <c r="O205" s="1263"/>
    </row>
    <row r="206" spans="1:15" ht="15.75" customHeight="1" x14ac:dyDescent="0.2">
      <c r="A206" s="1263"/>
      <c r="B206" s="1263"/>
      <c r="C206" s="1263"/>
      <c r="D206" s="1263"/>
      <c r="E206" s="1263"/>
      <c r="F206" s="1263"/>
      <c r="G206" s="1263"/>
      <c r="H206" s="1263"/>
      <c r="I206" s="1263"/>
      <c r="J206" s="1263"/>
      <c r="K206" s="1263"/>
      <c r="L206" s="1263"/>
      <c r="M206" s="1263"/>
      <c r="N206" s="1263"/>
      <c r="O206" s="1263"/>
    </row>
    <row r="207" spans="1:15" ht="15.75" customHeight="1" x14ac:dyDescent="0.2">
      <c r="A207" s="1263"/>
      <c r="B207" s="1263"/>
      <c r="C207" s="1263"/>
      <c r="D207" s="1263"/>
      <c r="E207" s="1263"/>
      <c r="F207" s="1263"/>
      <c r="G207" s="1263"/>
      <c r="H207" s="1263"/>
      <c r="I207" s="1263"/>
      <c r="J207" s="1263"/>
      <c r="K207" s="1263"/>
      <c r="L207" s="1263"/>
      <c r="M207" s="1263"/>
      <c r="N207" s="1263"/>
      <c r="O207" s="1263"/>
    </row>
    <row r="208" spans="1:15" ht="15.75" customHeight="1" x14ac:dyDescent="0.2">
      <c r="A208" s="1263"/>
      <c r="B208" s="1263"/>
      <c r="C208" s="1263"/>
      <c r="D208" s="1263"/>
      <c r="E208" s="1263"/>
      <c r="F208" s="1263"/>
      <c r="G208" s="1263"/>
      <c r="H208" s="1263"/>
      <c r="I208" s="1263"/>
      <c r="J208" s="1263"/>
      <c r="K208" s="1263"/>
      <c r="L208" s="1263"/>
      <c r="M208" s="1263"/>
      <c r="N208" s="1263"/>
      <c r="O208" s="1263"/>
    </row>
    <row r="209" spans="1:15" ht="15.75" customHeight="1" x14ac:dyDescent="0.2">
      <c r="A209" s="1263"/>
      <c r="B209" s="1263"/>
      <c r="C209" s="1263"/>
      <c r="D209" s="1263"/>
      <c r="E209" s="1263"/>
      <c r="F209" s="1263"/>
      <c r="G209" s="1263"/>
      <c r="H209" s="1263"/>
      <c r="I209" s="1263"/>
      <c r="J209" s="1263"/>
      <c r="K209" s="1263"/>
      <c r="L209" s="1263"/>
      <c r="M209" s="1263"/>
      <c r="N209" s="1263"/>
      <c r="O209" s="1263"/>
    </row>
    <row r="210" spans="1:15" ht="15.75" customHeight="1" x14ac:dyDescent="0.2">
      <c r="A210" s="1263"/>
      <c r="B210" s="1263"/>
      <c r="C210" s="1263"/>
      <c r="D210" s="1263"/>
      <c r="E210" s="1263"/>
      <c r="F210" s="1263"/>
      <c r="G210" s="1263"/>
      <c r="H210" s="1263"/>
      <c r="I210" s="1263"/>
      <c r="J210" s="1263"/>
      <c r="K210" s="1263"/>
      <c r="L210" s="1263"/>
      <c r="M210" s="1263"/>
      <c r="N210" s="1263"/>
      <c r="O210" s="1263"/>
    </row>
    <row r="211" spans="1:15" ht="15.75" customHeight="1" x14ac:dyDescent="0.2">
      <c r="A211" s="1263"/>
      <c r="B211" s="1263"/>
      <c r="C211" s="1263"/>
      <c r="D211" s="1263"/>
      <c r="E211" s="1263"/>
      <c r="F211" s="1263"/>
      <c r="G211" s="1263"/>
      <c r="H211" s="1263"/>
      <c r="I211" s="1263"/>
      <c r="J211" s="1263"/>
      <c r="K211" s="1263"/>
      <c r="L211" s="1263"/>
      <c r="M211" s="1263"/>
      <c r="N211" s="1263"/>
      <c r="O211" s="1263"/>
    </row>
    <row r="212" spans="1:15" ht="15.75" customHeight="1" x14ac:dyDescent="0.2">
      <c r="A212" s="1263"/>
      <c r="B212" s="1263"/>
      <c r="C212" s="1263"/>
      <c r="D212" s="1263"/>
      <c r="E212" s="1263"/>
      <c r="F212" s="1263"/>
      <c r="G212" s="1263"/>
      <c r="H212" s="1263"/>
      <c r="I212" s="1263"/>
      <c r="J212" s="1263"/>
      <c r="K212" s="1263"/>
      <c r="L212" s="1263"/>
      <c r="M212" s="1263"/>
      <c r="N212" s="1263"/>
      <c r="O212" s="1263"/>
    </row>
    <row r="213" spans="1:15" ht="15.75" customHeight="1" x14ac:dyDescent="0.2">
      <c r="A213" s="1263"/>
      <c r="B213" s="1263"/>
      <c r="C213" s="1263"/>
      <c r="D213" s="1263"/>
      <c r="E213" s="1263"/>
      <c r="F213" s="1263"/>
      <c r="G213" s="1263"/>
      <c r="H213" s="1263"/>
      <c r="I213" s="1263"/>
      <c r="J213" s="1263"/>
      <c r="K213" s="1263"/>
      <c r="L213" s="1263"/>
      <c r="M213" s="1263"/>
      <c r="N213" s="1263"/>
      <c r="O213" s="1263"/>
    </row>
    <row r="214" spans="1:15" ht="15.75" customHeight="1" x14ac:dyDescent="0.2">
      <c r="A214" s="1263"/>
      <c r="B214" s="1263"/>
      <c r="C214" s="1263"/>
      <c r="D214" s="1263"/>
      <c r="E214" s="1263"/>
      <c r="F214" s="1263"/>
      <c r="G214" s="1263"/>
      <c r="H214" s="1263"/>
      <c r="I214" s="1263"/>
      <c r="J214" s="1263"/>
      <c r="K214" s="1263"/>
      <c r="L214" s="1263"/>
      <c r="M214" s="1263"/>
      <c r="N214" s="1263"/>
      <c r="O214" s="1263"/>
    </row>
    <row r="215" spans="1:15" ht="15.75" customHeight="1" x14ac:dyDescent="0.2">
      <c r="A215" s="1263"/>
      <c r="B215" s="1263"/>
      <c r="C215" s="1263"/>
      <c r="D215" s="1263"/>
      <c r="E215" s="1263"/>
      <c r="F215" s="1263"/>
      <c r="G215" s="1263"/>
      <c r="H215" s="1263"/>
      <c r="I215" s="1263"/>
      <c r="J215" s="1263"/>
      <c r="K215" s="1263"/>
      <c r="L215" s="1263"/>
      <c r="M215" s="1263"/>
      <c r="N215" s="1263"/>
      <c r="O215" s="1263"/>
    </row>
    <row r="216" spans="1:15" ht="15.75" customHeight="1" x14ac:dyDescent="0.2">
      <c r="A216" s="1263"/>
      <c r="B216" s="1263"/>
      <c r="C216" s="1263"/>
      <c r="D216" s="1263"/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</row>
    <row r="217" spans="1:15" ht="15.75" customHeight="1" x14ac:dyDescent="0.2">
      <c r="A217" s="1263"/>
      <c r="B217" s="1263"/>
      <c r="C217" s="1263"/>
      <c r="D217" s="1263"/>
      <c r="E217" s="1263"/>
      <c r="F217" s="1263"/>
      <c r="G217" s="1263"/>
      <c r="H217" s="1263"/>
      <c r="I217" s="1263"/>
      <c r="J217" s="1263"/>
      <c r="K217" s="1263"/>
      <c r="L217" s="1263"/>
      <c r="M217" s="1263"/>
      <c r="N217" s="1263"/>
      <c r="O217" s="1263"/>
    </row>
    <row r="218" spans="1:15" ht="15.75" customHeight="1" x14ac:dyDescent="0.2">
      <c r="A218" s="1263"/>
      <c r="B218" s="1263"/>
      <c r="C218" s="1263"/>
      <c r="D218" s="1263"/>
      <c r="E218" s="1263"/>
      <c r="F218" s="1263"/>
      <c r="G218" s="1263"/>
      <c r="H218" s="1263"/>
      <c r="I218" s="1263"/>
      <c r="J218" s="1263"/>
      <c r="K218" s="1263"/>
      <c r="L218" s="1263"/>
      <c r="M218" s="1263"/>
      <c r="N218" s="1263"/>
      <c r="O218" s="1263"/>
    </row>
    <row r="219" spans="1:15" ht="15.75" customHeight="1" x14ac:dyDescent="0.2">
      <c r="A219" s="1263"/>
      <c r="B219" s="1263"/>
      <c r="C219" s="1263"/>
      <c r="D219" s="1263"/>
      <c r="E219" s="1263"/>
      <c r="F219" s="1263"/>
      <c r="G219" s="1263"/>
      <c r="H219" s="1263"/>
      <c r="I219" s="1263"/>
      <c r="J219" s="1263"/>
      <c r="K219" s="1263"/>
      <c r="L219" s="1263"/>
      <c r="M219" s="1263"/>
      <c r="N219" s="1263"/>
      <c r="O219" s="1263"/>
    </row>
    <row r="220" spans="1:15" ht="15.75" customHeight="1" x14ac:dyDescent="0.2">
      <c r="A220" s="1263"/>
      <c r="B220" s="1263"/>
      <c r="C220" s="1263"/>
      <c r="D220" s="1263"/>
      <c r="E220" s="1263"/>
      <c r="F220" s="1263"/>
      <c r="G220" s="1263"/>
      <c r="H220" s="1263"/>
      <c r="I220" s="1263"/>
      <c r="J220" s="1263"/>
      <c r="K220" s="1263"/>
      <c r="L220" s="1263"/>
      <c r="M220" s="1263"/>
      <c r="N220" s="1263"/>
      <c r="O220" s="1263"/>
    </row>
    <row r="221" spans="1:15" ht="15.75" customHeight="1" x14ac:dyDescent="0.2">
      <c r="A221" s="1263"/>
      <c r="B221" s="1263"/>
      <c r="C221" s="1263"/>
      <c r="D221" s="1263"/>
      <c r="E221" s="1263"/>
      <c r="F221" s="1263"/>
      <c r="G221" s="1263"/>
      <c r="H221" s="1263"/>
      <c r="I221" s="1263"/>
      <c r="J221" s="1263"/>
      <c r="K221" s="1263"/>
      <c r="L221" s="1263"/>
      <c r="M221" s="1263"/>
      <c r="N221" s="1263"/>
      <c r="O221" s="1263"/>
    </row>
    <row r="222" spans="1:15" ht="15.75" customHeight="1" x14ac:dyDescent="0.2">
      <c r="A222" s="1263"/>
      <c r="B222" s="1263"/>
      <c r="C222" s="1263"/>
      <c r="D222" s="1263"/>
      <c r="E222" s="1263"/>
      <c r="F222" s="1263"/>
      <c r="G222" s="1263"/>
      <c r="H222" s="1263"/>
      <c r="I222" s="1263"/>
      <c r="J222" s="1263"/>
      <c r="K222" s="1263"/>
      <c r="L222" s="1263"/>
      <c r="M222" s="1263"/>
      <c r="N222" s="1263"/>
      <c r="O222" s="1263"/>
    </row>
    <row r="223" spans="1:15" ht="15.75" customHeight="1" x14ac:dyDescent="0.2"/>
    <row r="224" spans="1:1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5:A17"/>
    <mergeCell ref="A18:J18"/>
    <mergeCell ref="A19:A21"/>
    <mergeCell ref="A1:J1"/>
    <mergeCell ref="A3:A7"/>
    <mergeCell ref="A8:J8"/>
    <mergeCell ref="A9:A13"/>
    <mergeCell ref="A14:J14"/>
  </mergeCells>
  <printOptions horizontalCentered="1" gridLines="1"/>
  <pageMargins left="0.25" right="0.25" top="0.75" bottom="0.75" header="0" footer="0"/>
  <pageSetup paperSize="9" fitToWidth="0" pageOrder="overThenDown" orientation="landscape" cellComments="atEnd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000"/>
  <sheetViews>
    <sheetView workbookViewId="0"/>
  </sheetViews>
  <sheetFormatPr baseColWidth="10" defaultColWidth="14.5" defaultRowHeight="15" customHeight="1" x14ac:dyDescent="0.2"/>
  <cols>
    <col min="1" max="1" width="10" customWidth="1"/>
    <col min="2" max="2" width="15.33203125" customWidth="1"/>
    <col min="3" max="3" width="13" customWidth="1"/>
    <col min="4" max="4" width="16.6640625" customWidth="1"/>
    <col min="5" max="5" width="14.83203125" customWidth="1"/>
    <col min="6" max="6" width="10.83203125" customWidth="1"/>
    <col min="7" max="7" width="4.83203125" customWidth="1"/>
    <col min="8" max="8" width="5.83203125" customWidth="1"/>
    <col min="9" max="9" width="103" customWidth="1"/>
    <col min="10" max="10" width="55.5" customWidth="1"/>
    <col min="11" max="11" width="15.1640625" customWidth="1"/>
    <col min="12" max="12" width="11.83203125" customWidth="1"/>
    <col min="13" max="13" width="12" customWidth="1"/>
    <col min="14" max="26" width="10.6640625" customWidth="1"/>
  </cols>
  <sheetData>
    <row r="1" spans="1:26" ht="25.5" customHeight="1" x14ac:dyDescent="0.25">
      <c r="A1" s="1340"/>
      <c r="B1" s="1340"/>
      <c r="C1" s="1341"/>
      <c r="D1" s="1341"/>
      <c r="E1" s="1340"/>
      <c r="F1" s="1340"/>
      <c r="G1" s="1340"/>
      <c r="H1" s="1340"/>
      <c r="I1" s="1340"/>
      <c r="J1" s="1340"/>
      <c r="K1" s="1341"/>
      <c r="L1" s="1340"/>
      <c r="M1" s="1340"/>
      <c r="N1" s="1340"/>
      <c r="O1" s="1340"/>
      <c r="P1" s="1340"/>
      <c r="Q1" s="1340"/>
      <c r="R1" s="1340"/>
      <c r="S1" s="1340"/>
      <c r="T1" s="1340"/>
      <c r="U1" s="1340"/>
      <c r="V1" s="1340"/>
      <c r="W1" s="1340"/>
      <c r="X1" s="1340"/>
      <c r="Y1" s="1340"/>
      <c r="Z1" s="1340"/>
    </row>
    <row r="2" spans="1:26" ht="58.5" customHeight="1" x14ac:dyDescent="0.25">
      <c r="A2" s="1340"/>
      <c r="B2" s="1975" t="s">
        <v>802</v>
      </c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9"/>
      <c r="N2" s="1340"/>
      <c r="O2" s="1340"/>
      <c r="P2" s="1340"/>
      <c r="Q2" s="1340"/>
      <c r="R2" s="1340"/>
      <c r="S2" s="1340"/>
      <c r="T2" s="1340"/>
      <c r="U2" s="1340"/>
      <c r="V2" s="1340"/>
      <c r="W2" s="1340"/>
      <c r="X2" s="1340"/>
      <c r="Y2" s="1340"/>
      <c r="Z2" s="1340"/>
    </row>
    <row r="3" spans="1:26" ht="56.25" customHeight="1" x14ac:dyDescent="0.25">
      <c r="A3" s="1342"/>
      <c r="B3" s="1343"/>
      <c r="C3" s="1344" t="s">
        <v>803</v>
      </c>
      <c r="D3" s="1345" t="s">
        <v>804</v>
      </c>
      <c r="E3" s="1346" t="s">
        <v>786</v>
      </c>
      <c r="F3" s="1976" t="s">
        <v>805</v>
      </c>
      <c r="G3" s="1598"/>
      <c r="H3" s="1598"/>
      <c r="I3" s="1598"/>
      <c r="J3" s="1598"/>
      <c r="K3" s="1345" t="s">
        <v>806</v>
      </c>
      <c r="L3" s="1345" t="s">
        <v>19</v>
      </c>
      <c r="M3" s="1347" t="s">
        <v>807</v>
      </c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</row>
    <row r="4" spans="1:26" ht="25.5" customHeight="1" x14ac:dyDescent="0.25">
      <c r="A4" s="1342"/>
      <c r="B4" s="1962" t="s">
        <v>808</v>
      </c>
      <c r="C4" s="1348" t="s">
        <v>85</v>
      </c>
      <c r="D4" s="1349" t="s">
        <v>809</v>
      </c>
      <c r="E4" s="1350" t="s">
        <v>810</v>
      </c>
      <c r="F4" s="1967" t="s">
        <v>811</v>
      </c>
      <c r="G4" s="1598"/>
      <c r="H4" s="1598"/>
      <c r="I4" s="1598"/>
      <c r="J4" s="1599"/>
      <c r="K4" s="1351" t="s">
        <v>812</v>
      </c>
      <c r="L4" s="1352" t="s">
        <v>813</v>
      </c>
      <c r="M4" s="1349">
        <v>20</v>
      </c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</row>
    <row r="5" spans="1:26" ht="25.5" customHeight="1" x14ac:dyDescent="0.25">
      <c r="A5" s="1342"/>
      <c r="B5" s="1619"/>
      <c r="C5" s="1964" t="s">
        <v>86</v>
      </c>
      <c r="D5" s="1353">
        <v>1</v>
      </c>
      <c r="E5" s="1354">
        <v>0.54166666666666663</v>
      </c>
      <c r="F5" s="1966" t="s">
        <v>814</v>
      </c>
      <c r="G5" s="1598"/>
      <c r="H5" s="1598"/>
      <c r="I5" s="1598"/>
      <c r="J5" s="1599"/>
      <c r="K5" s="1354" t="s">
        <v>815</v>
      </c>
      <c r="L5" s="1354" t="s">
        <v>816</v>
      </c>
      <c r="M5" s="1353">
        <v>26</v>
      </c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1342"/>
      <c r="Z5" s="1342"/>
    </row>
    <row r="6" spans="1:26" ht="25.5" customHeight="1" x14ac:dyDescent="0.25">
      <c r="A6" s="1342"/>
      <c r="B6" s="1619"/>
      <c r="C6" s="1616"/>
      <c r="D6" s="1349" t="s">
        <v>817</v>
      </c>
      <c r="E6" s="1351" t="s">
        <v>818</v>
      </c>
      <c r="F6" s="1967" t="s">
        <v>819</v>
      </c>
      <c r="G6" s="1598"/>
      <c r="H6" s="1598"/>
      <c r="I6" s="1598"/>
      <c r="J6" s="1599"/>
      <c r="K6" s="1351" t="s">
        <v>820</v>
      </c>
      <c r="L6" s="1355" t="s">
        <v>821</v>
      </c>
      <c r="M6" s="1356">
        <v>60</v>
      </c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1342"/>
      <c r="Z6" s="1342"/>
    </row>
    <row r="7" spans="1:26" ht="25.5" customHeight="1" x14ac:dyDescent="0.25">
      <c r="A7" s="1342"/>
      <c r="B7" s="1619"/>
      <c r="C7" s="1968" t="s">
        <v>85</v>
      </c>
      <c r="D7" s="1353">
        <v>2</v>
      </c>
      <c r="E7" s="1357" t="s">
        <v>822</v>
      </c>
      <c r="F7" s="1966" t="s">
        <v>823</v>
      </c>
      <c r="G7" s="1598"/>
      <c r="H7" s="1598"/>
      <c r="I7" s="1598"/>
      <c r="J7" s="1599"/>
      <c r="K7" s="1357" t="s">
        <v>824</v>
      </c>
      <c r="L7" s="1354" t="s">
        <v>825</v>
      </c>
      <c r="M7" s="1358">
        <v>93</v>
      </c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1342"/>
      <c r="Z7" s="1342"/>
    </row>
    <row r="8" spans="1:26" ht="25.5" customHeight="1" x14ac:dyDescent="0.25">
      <c r="A8" s="1342"/>
      <c r="B8" s="1619"/>
      <c r="C8" s="1616"/>
      <c r="D8" s="1349" t="s">
        <v>809</v>
      </c>
      <c r="E8" s="1359" t="s">
        <v>826</v>
      </c>
      <c r="F8" s="1974" t="s">
        <v>827</v>
      </c>
      <c r="G8" s="1598"/>
      <c r="H8" s="1598"/>
      <c r="I8" s="1598"/>
      <c r="J8" s="1599"/>
      <c r="K8" s="1359" t="s">
        <v>828</v>
      </c>
      <c r="L8" s="1355" t="s">
        <v>821</v>
      </c>
      <c r="M8" s="1360">
        <v>80</v>
      </c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</row>
    <row r="9" spans="1:26" ht="25.5" customHeight="1" x14ac:dyDescent="0.25">
      <c r="A9" s="1342"/>
      <c r="B9" s="1619"/>
      <c r="C9" s="1964" t="s">
        <v>86</v>
      </c>
      <c r="D9" s="1353">
        <v>3</v>
      </c>
      <c r="E9" s="1357" t="s">
        <v>829</v>
      </c>
      <c r="F9" s="1973" t="s">
        <v>830</v>
      </c>
      <c r="G9" s="1598"/>
      <c r="H9" s="1598"/>
      <c r="I9" s="1598"/>
      <c r="J9" s="1599"/>
      <c r="K9" s="1357" t="s">
        <v>831</v>
      </c>
      <c r="L9" s="1354" t="s">
        <v>832</v>
      </c>
      <c r="M9" s="1358">
        <v>78</v>
      </c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  <c r="Z9" s="1342"/>
    </row>
    <row r="10" spans="1:26" ht="25.5" customHeight="1" x14ac:dyDescent="0.25">
      <c r="A10" s="1342"/>
      <c r="B10" s="1619"/>
      <c r="C10" s="1616"/>
      <c r="D10" s="1349" t="s">
        <v>817</v>
      </c>
      <c r="E10" s="1359" t="s">
        <v>359</v>
      </c>
      <c r="F10" s="1974" t="s">
        <v>833</v>
      </c>
      <c r="G10" s="1598"/>
      <c r="H10" s="1598"/>
      <c r="I10" s="1598"/>
      <c r="J10" s="1599"/>
      <c r="K10" s="1359" t="s">
        <v>813</v>
      </c>
      <c r="L10" s="1355" t="s">
        <v>816</v>
      </c>
      <c r="M10" s="1360">
        <v>80</v>
      </c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</row>
    <row r="11" spans="1:26" ht="25.5" customHeight="1" x14ac:dyDescent="0.25">
      <c r="A11" s="1342"/>
      <c r="B11" s="1619"/>
      <c r="C11" s="1968" t="s">
        <v>85</v>
      </c>
      <c r="D11" s="1353">
        <v>4</v>
      </c>
      <c r="E11" s="1357" t="s">
        <v>834</v>
      </c>
      <c r="F11" s="1973" t="s">
        <v>835</v>
      </c>
      <c r="G11" s="1598"/>
      <c r="H11" s="1598"/>
      <c r="I11" s="1598"/>
      <c r="J11" s="1599"/>
      <c r="K11" s="1357" t="s">
        <v>832</v>
      </c>
      <c r="L11" s="1354" t="s">
        <v>836</v>
      </c>
      <c r="M11" s="1358">
        <v>81</v>
      </c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</row>
    <row r="12" spans="1:26" ht="27" customHeight="1" x14ac:dyDescent="0.25">
      <c r="A12" s="1342"/>
      <c r="B12" s="1616"/>
      <c r="C12" s="1616"/>
      <c r="D12" s="1349" t="s">
        <v>837</v>
      </c>
      <c r="E12" s="1359" t="s">
        <v>836</v>
      </c>
      <c r="F12" s="1974" t="s">
        <v>838</v>
      </c>
      <c r="G12" s="1598"/>
      <c r="H12" s="1598"/>
      <c r="I12" s="1598"/>
      <c r="J12" s="1599"/>
      <c r="K12" s="1359" t="s">
        <v>839</v>
      </c>
      <c r="L12" s="1355" t="s">
        <v>840</v>
      </c>
      <c r="M12" s="1360">
        <v>150</v>
      </c>
      <c r="N12" s="1342"/>
      <c r="O12" s="1342"/>
      <c r="P12" s="1342"/>
      <c r="Q12" s="1342"/>
      <c r="R12" s="1342"/>
      <c r="S12" s="1342"/>
      <c r="T12" s="1342"/>
      <c r="U12" s="1342"/>
      <c r="V12" s="1342"/>
      <c r="W12" s="1342"/>
      <c r="X12" s="1342"/>
      <c r="Y12" s="1342"/>
      <c r="Z12" s="1342"/>
    </row>
    <row r="13" spans="1:26" ht="8.25" customHeight="1" x14ac:dyDescent="0.25">
      <c r="A13" s="1342"/>
      <c r="B13" s="1361"/>
      <c r="C13" s="1341"/>
      <c r="D13" s="1361"/>
      <c r="E13" s="1362"/>
      <c r="F13" s="1363"/>
      <c r="G13" s="1364"/>
      <c r="H13" s="1364"/>
      <c r="I13" s="1364"/>
      <c r="J13" s="1364"/>
      <c r="K13" s="1362"/>
      <c r="L13" s="1365"/>
      <c r="M13" s="1341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</row>
    <row r="14" spans="1:26" ht="25.5" customHeight="1" x14ac:dyDescent="0.25">
      <c r="A14" s="1342"/>
      <c r="B14" s="1962" t="s">
        <v>841</v>
      </c>
      <c r="C14" s="1964" t="s">
        <v>86</v>
      </c>
      <c r="D14" s="1366" t="s">
        <v>817</v>
      </c>
      <c r="E14" s="1367" t="s">
        <v>842</v>
      </c>
      <c r="F14" s="1977" t="s">
        <v>843</v>
      </c>
      <c r="G14" s="1598"/>
      <c r="H14" s="1598"/>
      <c r="I14" s="1598"/>
      <c r="J14" s="1599"/>
      <c r="K14" s="1367" t="s">
        <v>844</v>
      </c>
      <c r="L14" s="1368" t="s">
        <v>845</v>
      </c>
      <c r="M14" s="1369">
        <v>5</v>
      </c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</row>
    <row r="15" spans="1:26" ht="25.5" customHeight="1" x14ac:dyDescent="0.25">
      <c r="A15" s="1342"/>
      <c r="B15" s="1619"/>
      <c r="C15" s="1616"/>
      <c r="D15" s="1353">
        <v>5</v>
      </c>
      <c r="E15" s="1357" t="s">
        <v>846</v>
      </c>
      <c r="F15" s="1966" t="s">
        <v>847</v>
      </c>
      <c r="G15" s="1598"/>
      <c r="H15" s="1598"/>
      <c r="I15" s="1598"/>
      <c r="J15" s="1599"/>
      <c r="K15" s="1357" t="s">
        <v>810</v>
      </c>
      <c r="L15" s="1354" t="s">
        <v>848</v>
      </c>
      <c r="M15" s="1358">
        <v>109</v>
      </c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</row>
    <row r="16" spans="1:26" ht="25.5" customHeight="1" x14ac:dyDescent="0.25">
      <c r="A16" s="1342"/>
      <c r="B16" s="1619"/>
      <c r="C16" s="1968" t="s">
        <v>85</v>
      </c>
      <c r="D16" s="1349" t="s">
        <v>809</v>
      </c>
      <c r="E16" s="1351" t="s">
        <v>849</v>
      </c>
      <c r="F16" s="1967" t="s">
        <v>850</v>
      </c>
      <c r="G16" s="1598"/>
      <c r="H16" s="1598"/>
      <c r="I16" s="1598"/>
      <c r="J16" s="1599"/>
      <c r="K16" s="1351" t="s">
        <v>810</v>
      </c>
      <c r="L16" s="1351" t="s">
        <v>813</v>
      </c>
      <c r="M16" s="1356">
        <v>5</v>
      </c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</row>
    <row r="17" spans="1:26" ht="25.5" customHeight="1" x14ac:dyDescent="0.25">
      <c r="A17" s="1342"/>
      <c r="B17" s="1619"/>
      <c r="C17" s="1619"/>
      <c r="D17" s="1358">
        <v>6</v>
      </c>
      <c r="E17" s="1357" t="s">
        <v>815</v>
      </c>
      <c r="F17" s="1966" t="s">
        <v>851</v>
      </c>
      <c r="G17" s="1598"/>
      <c r="H17" s="1598"/>
      <c r="I17" s="1598"/>
      <c r="J17" s="1599"/>
      <c r="K17" s="1357" t="s">
        <v>829</v>
      </c>
      <c r="L17" s="1357" t="s">
        <v>852</v>
      </c>
      <c r="M17" s="1358">
        <v>112</v>
      </c>
      <c r="N17" s="1342"/>
      <c r="O17" s="1342"/>
      <c r="P17" s="1342"/>
      <c r="Q17" s="1342"/>
      <c r="R17" s="1342"/>
      <c r="S17" s="1342"/>
      <c r="T17" s="1342"/>
      <c r="U17" s="1342"/>
      <c r="V17" s="1342"/>
      <c r="W17" s="1342"/>
      <c r="X17" s="1342"/>
      <c r="Y17" s="1342"/>
      <c r="Z17" s="1342"/>
    </row>
    <row r="18" spans="1:26" ht="25.5" customHeight="1" x14ac:dyDescent="0.25">
      <c r="A18" s="1342"/>
      <c r="B18" s="1619"/>
      <c r="C18" s="1616"/>
      <c r="D18" s="1349" t="s">
        <v>837</v>
      </c>
      <c r="E18" s="1351" t="s">
        <v>853</v>
      </c>
      <c r="F18" s="1967" t="s">
        <v>854</v>
      </c>
      <c r="G18" s="1598"/>
      <c r="H18" s="1598"/>
      <c r="I18" s="1598"/>
      <c r="J18" s="1599"/>
      <c r="K18" s="1351" t="s">
        <v>855</v>
      </c>
      <c r="L18" s="1351" t="s">
        <v>856</v>
      </c>
      <c r="M18" s="1356">
        <v>65</v>
      </c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</row>
    <row r="19" spans="1:26" ht="25.5" customHeight="1" x14ac:dyDescent="0.25">
      <c r="A19" s="1342"/>
      <c r="B19" s="1619"/>
      <c r="C19" s="1964" t="s">
        <v>86</v>
      </c>
      <c r="D19" s="1353">
        <v>7</v>
      </c>
      <c r="E19" s="1357" t="s">
        <v>855</v>
      </c>
      <c r="F19" s="1966" t="s">
        <v>857</v>
      </c>
      <c r="G19" s="1598"/>
      <c r="H19" s="1598"/>
      <c r="I19" s="1598"/>
      <c r="J19" s="1599"/>
      <c r="K19" s="1357" t="s">
        <v>359</v>
      </c>
      <c r="L19" s="1357" t="s">
        <v>840</v>
      </c>
      <c r="M19" s="1358">
        <v>52</v>
      </c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</row>
    <row r="20" spans="1:26" ht="25.5" customHeight="1" x14ac:dyDescent="0.25">
      <c r="A20" s="1342"/>
      <c r="B20" s="1619"/>
      <c r="C20" s="1616"/>
      <c r="D20" s="1369" t="s">
        <v>817</v>
      </c>
      <c r="E20" s="1367" t="s">
        <v>858</v>
      </c>
      <c r="F20" s="1977" t="s">
        <v>859</v>
      </c>
      <c r="G20" s="1598"/>
      <c r="H20" s="1598"/>
      <c r="I20" s="1598"/>
      <c r="J20" s="1599"/>
      <c r="K20" s="1367" t="s">
        <v>813</v>
      </c>
      <c r="L20" s="1367" t="s">
        <v>856</v>
      </c>
      <c r="M20" s="1369">
        <v>35</v>
      </c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</row>
    <row r="21" spans="1:26" ht="25.5" customHeight="1" x14ac:dyDescent="0.2">
      <c r="A21" s="1341"/>
      <c r="B21" s="1619"/>
      <c r="C21" s="1968" t="s">
        <v>85</v>
      </c>
      <c r="D21" s="1353">
        <v>8</v>
      </c>
      <c r="E21" s="1357" t="s">
        <v>860</v>
      </c>
      <c r="F21" s="1973" t="s">
        <v>861</v>
      </c>
      <c r="G21" s="1598"/>
      <c r="H21" s="1598"/>
      <c r="I21" s="1598"/>
      <c r="J21" s="1599"/>
      <c r="K21" s="1357" t="s">
        <v>862</v>
      </c>
      <c r="L21" s="1357" t="s">
        <v>862</v>
      </c>
      <c r="M21" s="1358">
        <v>69</v>
      </c>
      <c r="N21" s="1341"/>
      <c r="O21" s="1341"/>
      <c r="P21" s="1341"/>
      <c r="Q21" s="1341"/>
      <c r="R21" s="1341"/>
      <c r="S21" s="1341"/>
      <c r="T21" s="1341"/>
      <c r="U21" s="1341"/>
      <c r="V21" s="1341"/>
      <c r="W21" s="1341"/>
      <c r="X21" s="1341"/>
      <c r="Y21" s="1341"/>
      <c r="Z21" s="1341"/>
    </row>
    <row r="22" spans="1:26" ht="23.25" customHeight="1" x14ac:dyDescent="0.2">
      <c r="A22" s="1341"/>
      <c r="B22" s="1616"/>
      <c r="C22" s="1616"/>
      <c r="D22" s="1366" t="s">
        <v>837</v>
      </c>
      <c r="E22" s="1367" t="s">
        <v>836</v>
      </c>
      <c r="F22" s="1978" t="s">
        <v>863</v>
      </c>
      <c r="G22" s="1598"/>
      <c r="H22" s="1598"/>
      <c r="I22" s="1598"/>
      <c r="J22" s="1599"/>
      <c r="K22" s="1367" t="s">
        <v>825</v>
      </c>
      <c r="L22" s="1367" t="s">
        <v>813</v>
      </c>
      <c r="M22" s="1369">
        <v>5</v>
      </c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</row>
    <row r="23" spans="1:26" ht="9" customHeight="1" x14ac:dyDescent="0.2">
      <c r="A23" s="1979"/>
      <c r="B23" s="1558"/>
      <c r="C23" s="1558"/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8"/>
      <c r="S23" s="1558"/>
      <c r="T23" s="1558"/>
      <c r="U23" s="1558"/>
      <c r="V23" s="1558"/>
      <c r="W23" s="1558"/>
      <c r="X23" s="1558"/>
      <c r="Y23" s="1558"/>
      <c r="Z23" s="1558"/>
    </row>
    <row r="24" spans="1:26" ht="25.5" customHeight="1" x14ac:dyDescent="0.25">
      <c r="A24" s="1342"/>
      <c r="B24" s="1962" t="s">
        <v>864</v>
      </c>
      <c r="C24" s="1964" t="s">
        <v>86</v>
      </c>
      <c r="D24" s="1366" t="s">
        <v>817</v>
      </c>
      <c r="E24" s="1367" t="s">
        <v>842</v>
      </c>
      <c r="F24" s="1977" t="s">
        <v>865</v>
      </c>
      <c r="G24" s="1598"/>
      <c r="H24" s="1598"/>
      <c r="I24" s="1598"/>
      <c r="J24" s="1599"/>
      <c r="K24" s="1367" t="s">
        <v>866</v>
      </c>
      <c r="L24" s="1367" t="s">
        <v>813</v>
      </c>
      <c r="M24" s="1369">
        <v>5</v>
      </c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1342"/>
      <c r="Y24" s="1342"/>
      <c r="Z24" s="1342"/>
    </row>
    <row r="25" spans="1:26" ht="25.5" customHeight="1" x14ac:dyDescent="0.25">
      <c r="A25" s="1342"/>
      <c r="B25" s="1619"/>
      <c r="C25" s="1619"/>
      <c r="D25" s="1353">
        <v>9</v>
      </c>
      <c r="E25" s="1357" t="s">
        <v>867</v>
      </c>
      <c r="F25" s="1973" t="s">
        <v>868</v>
      </c>
      <c r="G25" s="1598"/>
      <c r="H25" s="1598"/>
      <c r="I25" s="1598"/>
      <c r="J25" s="1599"/>
      <c r="K25" s="1357" t="s">
        <v>869</v>
      </c>
      <c r="L25" s="1357" t="s">
        <v>867</v>
      </c>
      <c r="M25" s="1358">
        <v>135</v>
      </c>
      <c r="N25" s="1342"/>
      <c r="O25" s="1342"/>
      <c r="P25" s="1342"/>
      <c r="Q25" s="1342"/>
      <c r="R25" s="1342"/>
      <c r="S25" s="1342"/>
      <c r="T25" s="1342"/>
      <c r="U25" s="1342"/>
      <c r="V25" s="1342"/>
      <c r="W25" s="1342"/>
      <c r="X25" s="1342"/>
      <c r="Y25" s="1342"/>
      <c r="Z25" s="1342"/>
    </row>
    <row r="26" spans="1:26" ht="25.5" customHeight="1" x14ac:dyDescent="0.25">
      <c r="A26" s="1342"/>
      <c r="B26" s="1619"/>
      <c r="C26" s="1616"/>
      <c r="D26" s="1370" t="s">
        <v>870</v>
      </c>
      <c r="E26" s="1359" t="s">
        <v>871</v>
      </c>
      <c r="F26" s="1965" t="s">
        <v>872</v>
      </c>
      <c r="G26" s="1598"/>
      <c r="H26" s="1598"/>
      <c r="I26" s="1598"/>
      <c r="J26" s="1599"/>
      <c r="K26" s="1359" t="s">
        <v>829</v>
      </c>
      <c r="L26" s="1359" t="s">
        <v>856</v>
      </c>
      <c r="M26" s="1360">
        <v>70</v>
      </c>
      <c r="N26" s="1342"/>
      <c r="O26" s="1342"/>
      <c r="P26" s="1342"/>
      <c r="Q26" s="1342"/>
      <c r="R26" s="1342"/>
      <c r="S26" s="1342"/>
      <c r="T26" s="1342"/>
      <c r="U26" s="1342"/>
      <c r="V26" s="1342"/>
      <c r="W26" s="1342"/>
      <c r="X26" s="1342"/>
      <c r="Y26" s="1342"/>
      <c r="Z26" s="1342"/>
    </row>
    <row r="27" spans="1:26" ht="25.5" customHeight="1" x14ac:dyDescent="0.25">
      <c r="A27" s="1342"/>
      <c r="B27" s="1619"/>
      <c r="C27" s="1968" t="s">
        <v>85</v>
      </c>
      <c r="D27" s="1360" t="s">
        <v>809</v>
      </c>
      <c r="E27" s="1359" t="s">
        <v>873</v>
      </c>
      <c r="F27" s="1965" t="s">
        <v>874</v>
      </c>
      <c r="G27" s="1598"/>
      <c r="H27" s="1598"/>
      <c r="I27" s="1598"/>
      <c r="J27" s="1599"/>
      <c r="K27" s="1359" t="s">
        <v>875</v>
      </c>
      <c r="L27" s="1359" t="s">
        <v>813</v>
      </c>
      <c r="M27" s="1360">
        <v>5</v>
      </c>
      <c r="N27" s="1342"/>
      <c r="O27" s="1342"/>
      <c r="P27" s="1342"/>
      <c r="Q27" s="1342"/>
      <c r="R27" s="1342"/>
      <c r="S27" s="1342"/>
      <c r="T27" s="1342"/>
      <c r="U27" s="1342"/>
      <c r="V27" s="1342"/>
      <c r="W27" s="1342"/>
      <c r="X27" s="1342"/>
      <c r="Y27" s="1342"/>
      <c r="Z27" s="1342"/>
    </row>
    <row r="28" spans="1:26" ht="25.5" customHeight="1" x14ac:dyDescent="0.25">
      <c r="A28" s="1342"/>
      <c r="B28" s="1619"/>
      <c r="C28" s="1619"/>
      <c r="D28" s="1358">
        <v>10</v>
      </c>
      <c r="E28" s="1357" t="s">
        <v>824</v>
      </c>
      <c r="F28" s="1966" t="s">
        <v>876</v>
      </c>
      <c r="G28" s="1598"/>
      <c r="H28" s="1598"/>
      <c r="I28" s="1598"/>
      <c r="J28" s="1599"/>
      <c r="K28" s="1357">
        <v>0.91666666666666663</v>
      </c>
      <c r="L28" s="1357" t="s">
        <v>877</v>
      </c>
      <c r="M28" s="1358">
        <v>70</v>
      </c>
      <c r="N28" s="1342"/>
      <c r="O28" s="1342"/>
      <c r="P28" s="1342"/>
      <c r="Q28" s="1342"/>
      <c r="R28" s="1342"/>
      <c r="S28" s="1342"/>
      <c r="T28" s="1342"/>
      <c r="U28" s="1342"/>
      <c r="V28" s="1342"/>
      <c r="W28" s="1342"/>
      <c r="X28" s="1342"/>
      <c r="Y28" s="1342"/>
      <c r="Z28" s="1342"/>
    </row>
    <row r="29" spans="1:26" ht="25.5" customHeight="1" x14ac:dyDescent="0.25">
      <c r="A29" s="1342"/>
      <c r="B29" s="1619"/>
      <c r="C29" s="1616"/>
      <c r="D29" s="1356" t="s">
        <v>809</v>
      </c>
      <c r="E29" s="1351" t="s">
        <v>878</v>
      </c>
      <c r="F29" s="1967" t="s">
        <v>879</v>
      </c>
      <c r="G29" s="1598"/>
      <c r="H29" s="1598"/>
      <c r="I29" s="1598"/>
      <c r="J29" s="1599"/>
      <c r="K29" s="1351" t="s">
        <v>858</v>
      </c>
      <c r="L29" s="1351" t="s">
        <v>821</v>
      </c>
      <c r="M29" s="1356">
        <v>60</v>
      </c>
      <c r="N29" s="1342"/>
      <c r="O29" s="1342"/>
      <c r="P29" s="1342"/>
      <c r="Q29" s="1342"/>
      <c r="R29" s="1342"/>
      <c r="S29" s="1342"/>
      <c r="T29" s="1342"/>
      <c r="U29" s="1342"/>
      <c r="V29" s="1342"/>
      <c r="W29" s="1342"/>
      <c r="X29" s="1342"/>
      <c r="Y29" s="1342"/>
      <c r="Z29" s="1342"/>
    </row>
    <row r="30" spans="1:26" ht="25.5" customHeight="1" x14ac:dyDescent="0.25">
      <c r="A30" s="1342"/>
      <c r="B30" s="1619"/>
      <c r="C30" s="1980" t="s">
        <v>86</v>
      </c>
      <c r="D30" s="1358">
        <v>11</v>
      </c>
      <c r="E30" s="1357" t="s">
        <v>880</v>
      </c>
      <c r="F30" s="1966" t="s">
        <v>881</v>
      </c>
      <c r="G30" s="1598"/>
      <c r="H30" s="1598"/>
      <c r="I30" s="1598"/>
      <c r="J30" s="1599"/>
      <c r="K30" s="1357" t="s">
        <v>877</v>
      </c>
      <c r="L30" s="1357" t="s">
        <v>836</v>
      </c>
      <c r="M30" s="1358">
        <v>85</v>
      </c>
      <c r="N30" s="1342"/>
      <c r="O30" s="1342"/>
      <c r="P30" s="1342"/>
      <c r="Q30" s="1342"/>
      <c r="R30" s="1342"/>
      <c r="S30" s="1342"/>
      <c r="T30" s="1342"/>
      <c r="U30" s="1342"/>
      <c r="V30" s="1342"/>
      <c r="W30" s="1342"/>
      <c r="X30" s="1342"/>
      <c r="Y30" s="1342"/>
      <c r="Z30" s="1342"/>
    </row>
    <row r="31" spans="1:26" ht="25.5" customHeight="1" x14ac:dyDescent="0.25">
      <c r="A31" s="1342"/>
      <c r="B31" s="1616"/>
      <c r="C31" s="1616"/>
      <c r="D31" s="1356" t="s">
        <v>817</v>
      </c>
      <c r="E31" s="1351" t="s">
        <v>832</v>
      </c>
      <c r="F31" s="1967" t="s">
        <v>882</v>
      </c>
      <c r="G31" s="1598"/>
      <c r="H31" s="1598"/>
      <c r="I31" s="1598"/>
      <c r="J31" s="1599"/>
      <c r="K31" s="1351" t="s">
        <v>883</v>
      </c>
      <c r="L31" s="1351" t="s">
        <v>821</v>
      </c>
      <c r="M31" s="1356">
        <v>50</v>
      </c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</row>
    <row r="32" spans="1:26" ht="7.5" customHeight="1" x14ac:dyDescent="0.25">
      <c r="A32" s="1342"/>
      <c r="B32" s="1361"/>
      <c r="C32" s="1341"/>
      <c r="D32" s="1341"/>
      <c r="E32" s="1362"/>
      <c r="F32" s="1364"/>
      <c r="G32" s="1364"/>
      <c r="H32" s="1364"/>
      <c r="I32" s="1364"/>
      <c r="J32" s="1364"/>
      <c r="K32" s="1362"/>
      <c r="L32" s="1362"/>
      <c r="M32" s="1341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</row>
    <row r="33" spans="1:26" ht="25.5" customHeight="1" x14ac:dyDescent="0.25">
      <c r="A33" s="1342"/>
      <c r="B33" s="1962" t="s">
        <v>884</v>
      </c>
      <c r="C33" s="1963" t="s">
        <v>85</v>
      </c>
      <c r="D33" s="1369" t="s">
        <v>837</v>
      </c>
      <c r="E33" s="1367" t="s">
        <v>885</v>
      </c>
      <c r="F33" s="1977" t="s">
        <v>886</v>
      </c>
      <c r="G33" s="1598"/>
      <c r="H33" s="1598"/>
      <c r="I33" s="1598"/>
      <c r="J33" s="1599"/>
      <c r="K33" s="1367" t="s">
        <v>887</v>
      </c>
      <c r="L33" s="1367" t="s">
        <v>845</v>
      </c>
      <c r="M33" s="1369">
        <v>5</v>
      </c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</row>
    <row r="34" spans="1:26" ht="25.5" customHeight="1" x14ac:dyDescent="0.25">
      <c r="A34" s="1342"/>
      <c r="B34" s="1619"/>
      <c r="C34" s="1619"/>
      <c r="D34" s="1358">
        <v>12</v>
      </c>
      <c r="E34" s="1357" t="s">
        <v>846</v>
      </c>
      <c r="F34" s="1966" t="s">
        <v>888</v>
      </c>
      <c r="G34" s="1598"/>
      <c r="H34" s="1598"/>
      <c r="I34" s="1598"/>
      <c r="J34" s="1599"/>
      <c r="K34" s="1357" t="s">
        <v>889</v>
      </c>
      <c r="L34" s="1357" t="s">
        <v>890</v>
      </c>
      <c r="M34" s="1358">
        <v>58</v>
      </c>
      <c r="N34" s="1342"/>
      <c r="O34" s="1342"/>
      <c r="P34" s="1342"/>
      <c r="Q34" s="1342"/>
      <c r="R34" s="1342"/>
      <c r="S34" s="1342"/>
      <c r="T34" s="1342"/>
      <c r="U34" s="1342"/>
      <c r="V34" s="1342"/>
      <c r="W34" s="1342"/>
      <c r="X34" s="1342"/>
      <c r="Y34" s="1342"/>
      <c r="Z34" s="1342"/>
    </row>
    <row r="35" spans="1:26" ht="25.5" customHeight="1" x14ac:dyDescent="0.25">
      <c r="A35" s="1342"/>
      <c r="B35" s="1619"/>
      <c r="C35" s="1616"/>
      <c r="D35" s="1369" t="s">
        <v>837</v>
      </c>
      <c r="E35" s="1367" t="s">
        <v>891</v>
      </c>
      <c r="F35" s="1977" t="s">
        <v>892</v>
      </c>
      <c r="G35" s="1598"/>
      <c r="H35" s="1598"/>
      <c r="I35" s="1598"/>
      <c r="J35" s="1599"/>
      <c r="K35" s="1367" t="s">
        <v>849</v>
      </c>
      <c r="L35" s="1367" t="s">
        <v>821</v>
      </c>
      <c r="M35" s="1369">
        <v>23</v>
      </c>
      <c r="N35" s="1342"/>
      <c r="O35" s="1342"/>
      <c r="P35" s="1342"/>
      <c r="Q35" s="1342"/>
      <c r="R35" s="1342"/>
      <c r="S35" s="1342"/>
      <c r="T35" s="1342"/>
      <c r="U35" s="1342"/>
      <c r="V35" s="1342"/>
      <c r="W35" s="1342"/>
      <c r="X35" s="1342"/>
      <c r="Y35" s="1342"/>
      <c r="Z35" s="1342"/>
    </row>
    <row r="36" spans="1:26" ht="25.5" customHeight="1" x14ac:dyDescent="0.25">
      <c r="A36" s="1342"/>
      <c r="B36" s="1619"/>
      <c r="C36" s="1964" t="s">
        <v>86</v>
      </c>
      <c r="D36" s="1360" t="s">
        <v>817</v>
      </c>
      <c r="E36" s="1359" t="s">
        <v>349</v>
      </c>
      <c r="F36" s="1965" t="s">
        <v>893</v>
      </c>
      <c r="G36" s="1598"/>
      <c r="H36" s="1598"/>
      <c r="I36" s="1598"/>
      <c r="J36" s="1599"/>
      <c r="K36" s="1359" t="s">
        <v>894</v>
      </c>
      <c r="L36" s="1359" t="s">
        <v>845</v>
      </c>
      <c r="M36" s="1360">
        <v>5</v>
      </c>
      <c r="N36" s="1342"/>
      <c r="O36" s="1342"/>
      <c r="P36" s="1342"/>
      <c r="Q36" s="1342"/>
      <c r="R36" s="1342"/>
      <c r="S36" s="1342"/>
      <c r="T36" s="1342"/>
      <c r="U36" s="1342"/>
      <c r="V36" s="1342"/>
      <c r="W36" s="1342"/>
      <c r="X36" s="1342"/>
      <c r="Y36" s="1342"/>
      <c r="Z36" s="1342"/>
    </row>
    <row r="37" spans="1:26" ht="25.5" customHeight="1" x14ac:dyDescent="0.25">
      <c r="A37" s="1342"/>
      <c r="B37" s="1616"/>
      <c r="C37" s="1616"/>
      <c r="D37" s="1358">
        <v>13</v>
      </c>
      <c r="E37" s="1357" t="s">
        <v>895</v>
      </c>
      <c r="F37" s="1966" t="s">
        <v>896</v>
      </c>
      <c r="G37" s="1598"/>
      <c r="H37" s="1598"/>
      <c r="I37" s="1598"/>
      <c r="J37" s="1599"/>
      <c r="K37" s="1357" t="s">
        <v>897</v>
      </c>
      <c r="L37" s="1357" t="s">
        <v>898</v>
      </c>
      <c r="M37" s="1358">
        <v>22</v>
      </c>
      <c r="N37" s="1342"/>
      <c r="O37" s="1342"/>
      <c r="P37" s="1342"/>
      <c r="Q37" s="1342"/>
      <c r="R37" s="1342"/>
      <c r="S37" s="1342"/>
      <c r="T37" s="1342"/>
      <c r="U37" s="1342"/>
      <c r="V37" s="1342"/>
      <c r="W37" s="1342"/>
      <c r="X37" s="1342"/>
      <c r="Y37" s="1342"/>
      <c r="Z37" s="1342"/>
    </row>
    <row r="38" spans="1:26" ht="25.5" customHeight="1" x14ac:dyDescent="0.25">
      <c r="A38" s="1340"/>
      <c r="B38" s="1341"/>
      <c r="C38" s="1341"/>
      <c r="D38" s="1341"/>
      <c r="E38" s="1340"/>
      <c r="F38" s="1340"/>
      <c r="G38" s="1340"/>
      <c r="H38" s="1340"/>
      <c r="I38" s="1340"/>
      <c r="J38" s="1340"/>
      <c r="K38" s="1341"/>
      <c r="L38" s="1340"/>
      <c r="M38" s="1341"/>
      <c r="N38" s="1340"/>
      <c r="O38" s="1340"/>
      <c r="P38" s="1340"/>
      <c r="Q38" s="1340"/>
      <c r="R38" s="1340"/>
      <c r="S38" s="1340"/>
      <c r="T38" s="1340"/>
      <c r="U38" s="1340"/>
      <c r="V38" s="1340"/>
      <c r="W38" s="1340"/>
      <c r="X38" s="1340"/>
      <c r="Y38" s="1340"/>
      <c r="Z38" s="1340"/>
    </row>
    <row r="39" spans="1:26" ht="25.5" customHeight="1" x14ac:dyDescent="0.25">
      <c r="A39" s="1340"/>
      <c r="B39" s="1341"/>
      <c r="C39" s="1341"/>
      <c r="D39" s="1341"/>
      <c r="E39" s="1340"/>
      <c r="F39" s="1340"/>
      <c r="G39" s="1340"/>
      <c r="H39" s="1340"/>
      <c r="I39" s="1340"/>
      <c r="J39" s="1340"/>
      <c r="K39" s="1341"/>
      <c r="L39" s="1340"/>
      <c r="M39" s="1340"/>
      <c r="N39" s="1340"/>
      <c r="O39" s="1340"/>
      <c r="P39" s="1340"/>
      <c r="Q39" s="1340"/>
      <c r="R39" s="1340"/>
      <c r="S39" s="1340"/>
      <c r="T39" s="1340"/>
      <c r="U39" s="1340"/>
      <c r="V39" s="1340"/>
      <c r="W39" s="1340"/>
      <c r="X39" s="1340"/>
      <c r="Y39" s="1340"/>
      <c r="Z39" s="1340"/>
    </row>
    <row r="40" spans="1:26" ht="25.5" customHeight="1" x14ac:dyDescent="0.2">
      <c r="A40" s="1371"/>
      <c r="B40" s="1341"/>
      <c r="C40" s="1371"/>
      <c r="D40" s="1371"/>
      <c r="E40" s="1371"/>
      <c r="F40" s="1371"/>
      <c r="G40" s="1371"/>
      <c r="H40" s="1371"/>
      <c r="I40" s="1983" t="s">
        <v>899</v>
      </c>
      <c r="J40" s="1574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</row>
    <row r="41" spans="1:26" ht="49.5" customHeight="1" x14ac:dyDescent="0.25">
      <c r="A41" s="1340"/>
      <c r="B41" s="1341"/>
      <c r="C41" s="1340"/>
      <c r="D41" s="1371"/>
      <c r="E41" s="1340"/>
      <c r="F41" s="1340"/>
      <c r="G41" s="1340"/>
      <c r="H41" s="1340"/>
      <c r="I41" s="1984" t="s">
        <v>900</v>
      </c>
      <c r="J41" s="1695"/>
      <c r="K41" s="1340"/>
      <c r="L41" s="1340"/>
      <c r="M41" s="1340"/>
      <c r="N41" s="1340"/>
      <c r="O41" s="1340"/>
      <c r="P41" s="1340"/>
      <c r="Q41" s="1340"/>
      <c r="R41" s="1340"/>
      <c r="S41" s="1340"/>
      <c r="T41" s="1340"/>
      <c r="U41" s="1340"/>
      <c r="V41" s="1340"/>
      <c r="W41" s="1340"/>
      <c r="X41" s="1340"/>
      <c r="Y41" s="1340"/>
      <c r="Z41" s="1340"/>
    </row>
    <row r="42" spans="1:26" ht="25.5" customHeight="1" x14ac:dyDescent="0.25">
      <c r="A42" s="1340"/>
      <c r="B42" s="1340"/>
      <c r="C42" s="1340"/>
      <c r="D42" s="1340"/>
      <c r="E42" s="1340"/>
      <c r="F42" s="1340"/>
      <c r="G42" s="1340"/>
      <c r="H42" s="1340"/>
      <c r="I42" s="1981" t="s">
        <v>901</v>
      </c>
      <c r="J42" s="1700"/>
      <c r="K42" s="1340"/>
      <c r="L42" s="1340"/>
      <c r="M42" s="1340"/>
      <c r="N42" s="1340"/>
      <c r="O42" s="1340"/>
      <c r="P42" s="1340"/>
      <c r="Q42" s="1340"/>
      <c r="R42" s="1340"/>
      <c r="S42" s="1340"/>
      <c r="T42" s="1340"/>
      <c r="U42" s="1340"/>
      <c r="V42" s="1340"/>
      <c r="W42" s="1340"/>
      <c r="X42" s="1340"/>
      <c r="Y42" s="1340"/>
      <c r="Z42" s="1340"/>
    </row>
    <row r="43" spans="1:26" ht="25.5" customHeight="1" x14ac:dyDescent="0.25">
      <c r="A43" s="1340"/>
      <c r="B43" s="1340"/>
      <c r="C43" s="1340"/>
      <c r="D43" s="1340"/>
      <c r="E43" s="1340"/>
      <c r="F43" s="1340"/>
      <c r="G43" s="1340"/>
      <c r="H43" s="1340"/>
      <c r="I43" s="1340"/>
      <c r="J43" s="1340"/>
      <c r="K43" s="1340"/>
      <c r="L43" s="1340"/>
      <c r="M43" s="1340"/>
      <c r="N43" s="1340"/>
      <c r="O43" s="1340"/>
      <c r="P43" s="1340"/>
      <c r="Q43" s="1340"/>
      <c r="R43" s="1340"/>
      <c r="S43" s="1340"/>
      <c r="T43" s="1340"/>
      <c r="U43" s="1340"/>
      <c r="V43" s="1340"/>
      <c r="W43" s="1340"/>
      <c r="X43" s="1340"/>
      <c r="Y43" s="1340"/>
      <c r="Z43" s="1340"/>
    </row>
    <row r="44" spans="1:26" ht="25.5" customHeight="1" x14ac:dyDescent="0.25">
      <c r="A44" s="1340"/>
      <c r="B44" s="1340"/>
      <c r="C44" s="1340"/>
      <c r="D44" s="1340"/>
      <c r="E44" s="1340"/>
      <c r="F44" s="1340"/>
      <c r="G44" s="1340"/>
      <c r="H44" s="1340"/>
      <c r="I44" s="1982" t="s">
        <v>902</v>
      </c>
      <c r="J44" s="1674"/>
      <c r="K44" s="1340"/>
      <c r="L44" s="1340"/>
      <c r="M44" s="1340"/>
      <c r="N44" s="1340"/>
      <c r="O44" s="1340"/>
      <c r="P44" s="1340"/>
      <c r="Q44" s="1340"/>
      <c r="R44" s="1340"/>
      <c r="S44" s="1340"/>
      <c r="T44" s="1340"/>
      <c r="U44" s="1340"/>
      <c r="V44" s="1340"/>
      <c r="W44" s="1340"/>
      <c r="X44" s="1340"/>
      <c r="Y44" s="1340"/>
      <c r="Z44" s="1340"/>
    </row>
    <row r="45" spans="1:26" ht="25.5" customHeight="1" x14ac:dyDescent="0.25">
      <c r="A45" s="1340"/>
      <c r="B45" s="1340"/>
      <c r="C45" s="1372" t="s">
        <v>903</v>
      </c>
      <c r="D45" s="1373">
        <v>483</v>
      </c>
      <c r="E45" s="1340"/>
      <c r="F45" s="1340"/>
      <c r="G45" s="1340"/>
      <c r="H45" s="1340"/>
      <c r="I45" s="1969" t="s">
        <v>904</v>
      </c>
      <c r="J45" s="1697"/>
      <c r="K45" s="1340"/>
      <c r="L45" s="1340"/>
      <c r="M45" s="1340"/>
      <c r="N45" s="1340"/>
      <c r="O45" s="1340"/>
      <c r="P45" s="1340"/>
      <c r="Q45" s="1340"/>
      <c r="R45" s="1340"/>
      <c r="S45" s="1340"/>
      <c r="T45" s="1340"/>
      <c r="U45" s="1340"/>
      <c r="V45" s="1340"/>
      <c r="W45" s="1340"/>
      <c r="X45" s="1340"/>
      <c r="Y45" s="1340"/>
      <c r="Z45" s="1340"/>
    </row>
    <row r="46" spans="1:26" ht="25.5" customHeight="1" x14ac:dyDescent="0.25">
      <c r="A46" s="1340"/>
      <c r="B46" s="1340"/>
      <c r="C46" s="1374" t="s">
        <v>905</v>
      </c>
      <c r="D46" s="1375">
        <v>507</v>
      </c>
      <c r="E46" s="1340"/>
      <c r="F46" s="1340"/>
      <c r="G46" s="1340"/>
      <c r="H46" s="1340"/>
      <c r="I46" s="1969" t="s">
        <v>906</v>
      </c>
      <c r="J46" s="1697"/>
      <c r="K46" s="1340"/>
      <c r="L46" s="1340"/>
      <c r="M46" s="1340"/>
      <c r="N46" s="1340"/>
      <c r="O46" s="1340"/>
      <c r="P46" s="1340"/>
      <c r="Q46" s="1340"/>
      <c r="R46" s="1340"/>
      <c r="S46" s="1340"/>
      <c r="T46" s="1340"/>
      <c r="U46" s="1340"/>
      <c r="V46" s="1340"/>
      <c r="W46" s="1340"/>
      <c r="X46" s="1340"/>
      <c r="Y46" s="1340"/>
      <c r="Z46" s="1340"/>
    </row>
    <row r="47" spans="1:26" ht="25.5" customHeight="1" x14ac:dyDescent="0.25">
      <c r="A47" s="1340"/>
      <c r="B47" s="1340"/>
      <c r="C47" s="1376" t="s">
        <v>907</v>
      </c>
      <c r="D47" s="1377">
        <v>24</v>
      </c>
      <c r="E47" s="1340"/>
      <c r="F47" s="1340"/>
      <c r="G47" s="1340"/>
      <c r="H47" s="1340"/>
      <c r="I47" s="1969" t="s">
        <v>908</v>
      </c>
      <c r="J47" s="1697"/>
      <c r="K47" s="1341"/>
      <c r="L47" s="1340"/>
      <c r="M47" s="1340"/>
      <c r="N47" s="1340"/>
      <c r="O47" s="1340"/>
      <c r="P47" s="1340"/>
      <c r="Q47" s="1340"/>
      <c r="R47" s="1340"/>
      <c r="S47" s="1340"/>
      <c r="T47" s="1340"/>
      <c r="U47" s="1340"/>
      <c r="V47" s="1340"/>
      <c r="W47" s="1340"/>
      <c r="X47" s="1340"/>
      <c r="Y47" s="1340"/>
      <c r="Z47" s="1340"/>
    </row>
    <row r="48" spans="1:26" ht="25.5" customHeight="1" x14ac:dyDescent="0.25">
      <c r="A48" s="1340"/>
      <c r="B48" s="1340"/>
      <c r="C48" s="1378" t="s">
        <v>25</v>
      </c>
      <c r="D48" s="1379">
        <f>D46+D45</f>
        <v>990</v>
      </c>
      <c r="E48" s="1340"/>
      <c r="F48" s="1340"/>
      <c r="G48" s="1340"/>
      <c r="H48" s="1340"/>
      <c r="I48" s="1969" t="s">
        <v>909</v>
      </c>
      <c r="J48" s="1697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</row>
    <row r="49" spans="1:26" ht="25.5" customHeight="1" x14ac:dyDescent="0.25">
      <c r="A49" s="1340"/>
      <c r="B49" s="1340"/>
      <c r="C49" s="1371"/>
      <c r="D49" s="1371"/>
      <c r="E49" s="1340"/>
      <c r="F49" s="1340"/>
      <c r="G49" s="1340"/>
      <c r="H49" s="1340"/>
      <c r="I49" s="1970" t="s">
        <v>910</v>
      </c>
      <c r="J49" s="170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</row>
    <row r="50" spans="1:26" ht="25.5" customHeight="1" x14ac:dyDescent="0.25">
      <c r="A50" s="1340"/>
      <c r="B50" s="1340"/>
      <c r="C50" s="1371"/>
      <c r="D50" s="1371"/>
      <c r="E50" s="1340"/>
      <c r="F50" s="1340"/>
      <c r="G50" s="1340"/>
      <c r="H50" s="1340"/>
      <c r="I50" s="1340"/>
      <c r="J50" s="1340"/>
      <c r="K50" s="1340"/>
      <c r="L50" s="1340"/>
      <c r="M50" s="1340"/>
      <c r="N50" s="1340"/>
      <c r="O50" s="1340"/>
      <c r="P50" s="1340"/>
      <c r="Q50" s="1340"/>
      <c r="R50" s="1340"/>
      <c r="S50" s="1340"/>
      <c r="T50" s="1340"/>
      <c r="U50" s="1340"/>
      <c r="V50" s="1340"/>
      <c r="W50" s="1340"/>
      <c r="X50" s="1340"/>
      <c r="Y50" s="1340"/>
      <c r="Z50" s="1340"/>
    </row>
    <row r="51" spans="1:26" ht="25.5" customHeight="1" x14ac:dyDescent="0.25">
      <c r="A51" s="1340"/>
      <c r="B51" s="1340"/>
      <c r="C51" s="1341"/>
      <c r="D51" s="1341"/>
      <c r="E51" s="1340"/>
      <c r="F51" s="1340"/>
      <c r="G51" s="1340"/>
      <c r="H51" s="1340"/>
      <c r="I51" s="1971" t="s">
        <v>911</v>
      </c>
      <c r="J51" s="1574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</row>
    <row r="52" spans="1:26" ht="25.5" customHeight="1" x14ac:dyDescent="0.25">
      <c r="A52" s="1340"/>
      <c r="B52" s="1340"/>
      <c r="C52" s="1341"/>
      <c r="D52" s="1341"/>
      <c r="E52" s="1340"/>
      <c r="F52" s="1340"/>
      <c r="G52" s="1340"/>
      <c r="H52" s="1340"/>
      <c r="I52" s="1972" t="s">
        <v>912</v>
      </c>
      <c r="J52" s="1674"/>
      <c r="K52" s="1340"/>
      <c r="L52" s="1340"/>
      <c r="M52" s="1340"/>
      <c r="N52" s="1340"/>
      <c r="O52" s="1340"/>
      <c r="P52" s="1340"/>
      <c r="Q52" s="1340"/>
      <c r="R52" s="1340"/>
      <c r="S52" s="1340"/>
      <c r="T52" s="1340"/>
      <c r="U52" s="1340"/>
      <c r="V52" s="1340"/>
      <c r="W52" s="1340"/>
      <c r="X52" s="1340"/>
      <c r="Y52" s="1340"/>
      <c r="Z52" s="1340"/>
    </row>
    <row r="53" spans="1:26" ht="25.5" customHeight="1" x14ac:dyDescent="0.2">
      <c r="A53" s="1364"/>
      <c r="B53" s="1364"/>
      <c r="C53" s="1364"/>
      <c r="D53" s="1364"/>
      <c r="E53" s="1364"/>
      <c r="F53" s="1364"/>
      <c r="G53" s="1364"/>
      <c r="H53" s="1364"/>
      <c r="I53" s="1969" t="s">
        <v>913</v>
      </c>
      <c r="J53" s="1697"/>
      <c r="K53" s="1364"/>
      <c r="L53" s="1364"/>
      <c r="M53" s="1364"/>
      <c r="N53" s="1364"/>
      <c r="O53" s="1364"/>
      <c r="P53" s="1364"/>
      <c r="Q53" s="1364"/>
      <c r="R53" s="1364"/>
      <c r="S53" s="1364"/>
      <c r="T53" s="1364"/>
      <c r="U53" s="1364"/>
      <c r="V53" s="1364"/>
      <c r="W53" s="1364"/>
      <c r="X53" s="1364"/>
      <c r="Y53" s="1364"/>
      <c r="Z53" s="1364"/>
    </row>
    <row r="54" spans="1:26" ht="25.5" customHeight="1" x14ac:dyDescent="0.25">
      <c r="A54" s="1340"/>
      <c r="B54" s="1340"/>
      <c r="C54" s="1341"/>
      <c r="D54" s="1341"/>
      <c r="E54" s="1340"/>
      <c r="F54" s="1340"/>
      <c r="G54" s="1340"/>
      <c r="H54" s="1340"/>
      <c r="I54" s="1969" t="s">
        <v>914</v>
      </c>
      <c r="J54" s="1697"/>
      <c r="K54" s="1341"/>
      <c r="L54" s="1340"/>
      <c r="M54" s="1340"/>
      <c r="N54" s="1340"/>
      <c r="O54" s="1340"/>
      <c r="P54" s="1340"/>
      <c r="Q54" s="1340"/>
      <c r="R54" s="1340"/>
      <c r="S54" s="1340"/>
      <c r="T54" s="1340"/>
      <c r="U54" s="1340"/>
      <c r="V54" s="1340"/>
      <c r="W54" s="1340"/>
      <c r="X54" s="1340"/>
      <c r="Y54" s="1340"/>
      <c r="Z54" s="1340"/>
    </row>
    <row r="55" spans="1:26" ht="25.5" customHeight="1" x14ac:dyDescent="0.25">
      <c r="A55" s="1340"/>
      <c r="B55" s="1340"/>
      <c r="C55" s="1341"/>
      <c r="D55" s="1341"/>
      <c r="E55" s="1340"/>
      <c r="F55" s="1340"/>
      <c r="G55" s="1340"/>
      <c r="H55" s="1340"/>
      <c r="I55" s="1969" t="s">
        <v>915</v>
      </c>
      <c r="J55" s="1697"/>
      <c r="K55" s="1341"/>
      <c r="L55" s="1340"/>
      <c r="M55" s="1341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</row>
    <row r="56" spans="1:26" ht="25.5" customHeight="1" x14ac:dyDescent="0.25">
      <c r="A56" s="1340"/>
      <c r="B56" s="1340"/>
      <c r="C56" s="1341"/>
      <c r="D56" s="1341"/>
      <c r="E56" s="1340"/>
      <c r="F56" s="1340"/>
      <c r="G56" s="1340"/>
      <c r="H56" s="1340"/>
      <c r="I56" s="1970" t="s">
        <v>916</v>
      </c>
      <c r="J56" s="1700"/>
      <c r="K56" s="1341"/>
      <c r="L56" s="1340"/>
      <c r="M56" s="1340"/>
      <c r="N56" s="1340"/>
      <c r="O56" s="1340"/>
      <c r="P56" s="1340"/>
      <c r="Q56" s="1340"/>
      <c r="R56" s="1340"/>
      <c r="S56" s="1340"/>
      <c r="T56" s="1340"/>
      <c r="U56" s="1340"/>
      <c r="V56" s="1340"/>
      <c r="W56" s="1340"/>
      <c r="X56" s="1340"/>
      <c r="Y56" s="1340"/>
      <c r="Z56" s="1340"/>
    </row>
    <row r="57" spans="1:26" ht="25.5" customHeight="1" x14ac:dyDescent="0.25">
      <c r="A57" s="1340"/>
      <c r="B57" s="1340"/>
      <c r="C57" s="1341"/>
      <c r="D57" s="1341"/>
      <c r="E57" s="1340"/>
      <c r="F57" s="1340"/>
      <c r="G57" s="1340"/>
      <c r="H57" s="1340"/>
      <c r="I57" s="1340"/>
      <c r="J57" s="1340"/>
      <c r="K57" s="1341"/>
      <c r="L57" s="1340"/>
      <c r="M57" s="1340"/>
      <c r="N57" s="1340"/>
      <c r="O57" s="1340"/>
      <c r="P57" s="1340"/>
      <c r="Q57" s="1340"/>
      <c r="R57" s="1340"/>
      <c r="S57" s="1340"/>
      <c r="T57" s="1340"/>
      <c r="U57" s="1340"/>
      <c r="V57" s="1340"/>
      <c r="W57" s="1340"/>
      <c r="X57" s="1340"/>
      <c r="Y57" s="1340"/>
      <c r="Z57" s="1340"/>
    </row>
    <row r="58" spans="1:26" ht="25.5" customHeight="1" x14ac:dyDescent="0.25">
      <c r="A58" s="1340"/>
      <c r="B58" s="1340"/>
      <c r="C58" s="1341"/>
      <c r="D58" s="1341"/>
      <c r="E58" s="1340"/>
      <c r="F58" s="1340"/>
      <c r="G58" s="1340"/>
      <c r="H58" s="1340"/>
      <c r="I58" s="1340"/>
      <c r="J58" s="1340"/>
      <c r="K58" s="1341"/>
      <c r="L58" s="1340"/>
      <c r="M58" s="1340"/>
      <c r="N58" s="1340"/>
      <c r="O58" s="1340"/>
      <c r="P58" s="1340"/>
      <c r="Q58" s="1340"/>
      <c r="R58" s="1340"/>
      <c r="S58" s="1340"/>
      <c r="T58" s="1340"/>
      <c r="U58" s="1340"/>
      <c r="V58" s="1340"/>
      <c r="W58" s="1340"/>
      <c r="X58" s="1340"/>
      <c r="Y58" s="1340"/>
      <c r="Z58" s="1340"/>
    </row>
    <row r="59" spans="1:26" ht="25.5" customHeight="1" x14ac:dyDescent="0.25">
      <c r="A59" s="1340"/>
      <c r="B59" s="1340"/>
      <c r="C59" s="1341"/>
      <c r="D59" s="1341"/>
      <c r="E59" s="1340"/>
      <c r="F59" s="1340"/>
      <c r="G59" s="1340"/>
      <c r="H59" s="1340"/>
      <c r="I59" s="1340"/>
      <c r="J59" s="1340"/>
      <c r="K59" s="1341"/>
      <c r="L59" s="1340"/>
      <c r="M59" s="1340"/>
      <c r="N59" s="1340"/>
      <c r="O59" s="1340"/>
      <c r="P59" s="1340"/>
      <c r="Q59" s="1340"/>
      <c r="R59" s="1340"/>
      <c r="S59" s="1340"/>
      <c r="T59" s="1340"/>
      <c r="U59" s="1340"/>
      <c r="V59" s="1340"/>
      <c r="W59" s="1340"/>
      <c r="X59" s="1340"/>
      <c r="Y59" s="1340"/>
      <c r="Z59" s="1340"/>
    </row>
    <row r="60" spans="1:26" ht="25.5" customHeight="1" x14ac:dyDescent="0.25">
      <c r="A60" s="1340"/>
      <c r="B60" s="1340"/>
      <c r="C60" s="1341"/>
      <c r="D60" s="1341"/>
      <c r="E60" s="1340"/>
      <c r="F60" s="1340"/>
      <c r="G60" s="1340"/>
      <c r="H60" s="1340"/>
      <c r="I60" s="1340"/>
      <c r="J60" s="1340"/>
      <c r="K60" s="1341"/>
      <c r="L60" s="1340"/>
      <c r="M60" s="1340"/>
      <c r="N60" s="1340"/>
      <c r="O60" s="1340"/>
      <c r="P60" s="1340"/>
      <c r="Q60" s="1340"/>
      <c r="R60" s="1340"/>
      <c r="S60" s="1340"/>
      <c r="T60" s="1340"/>
      <c r="U60" s="1340"/>
      <c r="V60" s="1340"/>
      <c r="W60" s="1340"/>
      <c r="X60" s="1340"/>
      <c r="Y60" s="1340"/>
      <c r="Z60" s="1340"/>
    </row>
    <row r="61" spans="1:26" ht="25.5" customHeight="1" x14ac:dyDescent="0.25">
      <c r="A61" s="1340"/>
      <c r="B61" s="1340"/>
      <c r="C61" s="1341"/>
      <c r="D61" s="1341"/>
      <c r="E61" s="1340"/>
      <c r="F61" s="1340"/>
      <c r="G61" s="1340"/>
      <c r="H61" s="1340"/>
      <c r="I61" s="1340"/>
      <c r="J61" s="1340"/>
      <c r="K61" s="1341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</row>
    <row r="62" spans="1:26" ht="25.5" customHeight="1" x14ac:dyDescent="0.25">
      <c r="A62" s="1340"/>
      <c r="B62" s="1340"/>
      <c r="C62" s="1341"/>
      <c r="D62" s="1341"/>
      <c r="E62" s="1340"/>
      <c r="F62" s="1340"/>
      <c r="G62" s="1340"/>
      <c r="H62" s="1340"/>
      <c r="I62" s="1340"/>
      <c r="J62" s="1340"/>
      <c r="K62" s="1341"/>
      <c r="L62" s="1340"/>
      <c r="M62" s="1340"/>
      <c r="N62" s="1340"/>
      <c r="O62" s="1340"/>
      <c r="P62" s="1340"/>
      <c r="Q62" s="1340"/>
      <c r="R62" s="1340"/>
      <c r="S62" s="1340"/>
      <c r="T62" s="1340"/>
      <c r="U62" s="1340"/>
      <c r="V62" s="1340"/>
      <c r="W62" s="1340"/>
      <c r="X62" s="1340"/>
      <c r="Y62" s="1340"/>
      <c r="Z62" s="1340"/>
    </row>
    <row r="63" spans="1:26" ht="25.5" customHeight="1" x14ac:dyDescent="0.25">
      <c r="A63" s="1340"/>
      <c r="B63" s="1340"/>
      <c r="C63" s="1341"/>
      <c r="D63" s="1341"/>
      <c r="E63" s="1340"/>
      <c r="F63" s="1340"/>
      <c r="G63" s="1340"/>
      <c r="H63" s="1340"/>
      <c r="I63" s="1340"/>
      <c r="J63" s="1340"/>
      <c r="K63" s="1341"/>
      <c r="L63" s="1340"/>
      <c r="M63" s="1340"/>
      <c r="N63" s="1340"/>
      <c r="O63" s="1340"/>
      <c r="P63" s="1340"/>
      <c r="Q63" s="1340"/>
      <c r="R63" s="1340"/>
      <c r="S63" s="1340"/>
      <c r="T63" s="1340"/>
      <c r="U63" s="1340"/>
      <c r="V63" s="1340"/>
      <c r="W63" s="1340"/>
      <c r="X63" s="1340"/>
      <c r="Y63" s="1340"/>
      <c r="Z63" s="1340"/>
    </row>
    <row r="64" spans="1:26" ht="25.5" customHeight="1" x14ac:dyDescent="0.25">
      <c r="A64" s="1340"/>
      <c r="B64" s="1340"/>
      <c r="C64" s="1341"/>
      <c r="D64" s="1341"/>
      <c r="E64" s="1340"/>
      <c r="F64" s="1340"/>
      <c r="G64" s="1340"/>
      <c r="H64" s="1340"/>
      <c r="I64" s="1340"/>
      <c r="J64" s="1340"/>
      <c r="K64" s="1341"/>
      <c r="L64" s="1342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</row>
    <row r="65" spans="1:26" ht="25.5" customHeight="1" x14ac:dyDescent="0.25">
      <c r="A65" s="1340"/>
      <c r="B65" s="1340"/>
      <c r="C65" s="1341"/>
      <c r="D65" s="1341"/>
      <c r="E65" s="1340"/>
      <c r="F65" s="1340"/>
      <c r="G65" s="1340"/>
      <c r="H65" s="1340"/>
      <c r="I65" s="1340"/>
      <c r="J65" s="1340"/>
      <c r="K65" s="1341"/>
      <c r="L65" s="1340"/>
      <c r="M65" s="1340"/>
      <c r="N65" s="1340"/>
      <c r="O65" s="1340"/>
      <c r="P65" s="1340"/>
      <c r="Q65" s="1340"/>
      <c r="R65" s="1340"/>
      <c r="S65" s="1340"/>
      <c r="T65" s="1340"/>
      <c r="U65" s="1340"/>
      <c r="V65" s="1340"/>
      <c r="W65" s="1340"/>
      <c r="X65" s="1340"/>
      <c r="Y65" s="1340"/>
      <c r="Z65" s="1340"/>
    </row>
    <row r="66" spans="1:26" ht="25.5" customHeight="1" x14ac:dyDescent="0.25">
      <c r="A66" s="1340"/>
      <c r="B66" s="1340"/>
      <c r="C66" s="1341"/>
      <c r="D66" s="1341"/>
      <c r="E66" s="1340"/>
      <c r="F66" s="1340"/>
      <c r="G66" s="1340"/>
      <c r="H66" s="1340"/>
      <c r="I66" s="1340"/>
      <c r="J66" s="1340"/>
      <c r="K66" s="1341"/>
      <c r="L66" s="1340"/>
      <c r="M66" s="1340"/>
      <c r="N66" s="1340"/>
      <c r="O66" s="1340"/>
      <c r="P66" s="1340"/>
      <c r="Q66" s="1340"/>
      <c r="R66" s="1340"/>
      <c r="S66" s="1340"/>
      <c r="T66" s="1340"/>
      <c r="U66" s="1340"/>
      <c r="V66" s="1340"/>
      <c r="W66" s="1340"/>
      <c r="X66" s="1340"/>
      <c r="Y66" s="1340"/>
      <c r="Z66" s="1340"/>
    </row>
    <row r="67" spans="1:26" ht="25.5" customHeight="1" x14ac:dyDescent="0.25">
      <c r="A67" s="1340"/>
      <c r="B67" s="1340"/>
      <c r="C67" s="1341"/>
      <c r="D67" s="1341"/>
      <c r="E67" s="1340"/>
      <c r="F67" s="1340"/>
      <c r="G67" s="1340"/>
      <c r="H67" s="1340"/>
      <c r="I67" s="1340"/>
      <c r="J67" s="1340"/>
      <c r="K67" s="1341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</row>
    <row r="68" spans="1:26" ht="25.5" customHeight="1" x14ac:dyDescent="0.25">
      <c r="A68" s="1340"/>
      <c r="B68" s="1340"/>
      <c r="C68" s="1341"/>
      <c r="D68" s="1341"/>
      <c r="E68" s="1340"/>
      <c r="F68" s="1340"/>
      <c r="G68" s="1340"/>
      <c r="H68" s="1340"/>
      <c r="I68" s="1340"/>
      <c r="J68" s="1340"/>
      <c r="K68" s="1341"/>
      <c r="L68" s="1340"/>
      <c r="M68" s="1340"/>
      <c r="N68" s="1340"/>
      <c r="O68" s="1340"/>
      <c r="P68" s="1340"/>
      <c r="Q68" s="1340"/>
      <c r="R68" s="1340"/>
      <c r="S68" s="1340"/>
      <c r="T68" s="1340"/>
      <c r="U68" s="1340"/>
      <c r="V68" s="1340"/>
      <c r="W68" s="1340"/>
      <c r="X68" s="1340"/>
      <c r="Y68" s="1340"/>
      <c r="Z68" s="1340"/>
    </row>
    <row r="69" spans="1:26" ht="25.5" customHeight="1" x14ac:dyDescent="0.25">
      <c r="A69" s="1340"/>
      <c r="B69" s="1340"/>
      <c r="C69" s="1341"/>
      <c r="D69" s="1341"/>
      <c r="E69" s="1340"/>
      <c r="F69" s="1340"/>
      <c r="G69" s="1340"/>
      <c r="H69" s="1340"/>
      <c r="I69" s="1340"/>
      <c r="J69" s="1340"/>
      <c r="K69" s="1341"/>
      <c r="L69" s="1340"/>
      <c r="M69" s="1340"/>
      <c r="N69" s="1340"/>
      <c r="O69" s="1340"/>
      <c r="P69" s="1340"/>
      <c r="Q69" s="1340"/>
      <c r="R69" s="1340"/>
      <c r="S69" s="1340"/>
      <c r="T69" s="1340"/>
      <c r="U69" s="1340"/>
      <c r="V69" s="1340"/>
      <c r="W69" s="1340"/>
      <c r="X69" s="1340"/>
      <c r="Y69" s="1340"/>
      <c r="Z69" s="1340"/>
    </row>
    <row r="70" spans="1:26" ht="25.5" customHeight="1" x14ac:dyDescent="0.25">
      <c r="A70" s="1340"/>
      <c r="B70" s="1340"/>
      <c r="C70" s="1341"/>
      <c r="D70" s="1341"/>
      <c r="E70" s="1340"/>
      <c r="F70" s="1340"/>
      <c r="G70" s="1340"/>
      <c r="H70" s="1340"/>
      <c r="I70" s="1340"/>
      <c r="J70" s="1340"/>
      <c r="K70" s="1341"/>
      <c r="L70" s="1340"/>
      <c r="M70" s="1340"/>
      <c r="N70" s="1340"/>
      <c r="O70" s="1340"/>
      <c r="P70" s="1340"/>
      <c r="Q70" s="1340"/>
      <c r="R70" s="1340"/>
      <c r="S70" s="1340"/>
      <c r="T70" s="1340"/>
      <c r="U70" s="1340"/>
      <c r="V70" s="1340"/>
      <c r="W70" s="1340"/>
      <c r="X70" s="1340"/>
      <c r="Y70" s="1340"/>
      <c r="Z70" s="1340"/>
    </row>
    <row r="71" spans="1:26" ht="25.5" customHeight="1" x14ac:dyDescent="0.25">
      <c r="A71" s="1340"/>
      <c r="B71" s="1340"/>
      <c r="C71" s="1341"/>
      <c r="D71" s="1341"/>
      <c r="E71" s="1340"/>
      <c r="F71" s="1340"/>
      <c r="G71" s="1340"/>
      <c r="H71" s="1340"/>
      <c r="I71" s="1340"/>
      <c r="J71" s="1340"/>
      <c r="K71" s="1341"/>
      <c r="L71" s="1340"/>
      <c r="M71" s="1340"/>
      <c r="N71" s="1340"/>
      <c r="O71" s="1340"/>
      <c r="P71" s="1340"/>
      <c r="Q71" s="1340"/>
      <c r="R71" s="1340"/>
      <c r="S71" s="1340"/>
      <c r="T71" s="1340"/>
      <c r="U71" s="1340"/>
      <c r="V71" s="1340"/>
      <c r="W71" s="1340"/>
      <c r="X71" s="1340"/>
      <c r="Y71" s="1340"/>
      <c r="Z71" s="1340"/>
    </row>
    <row r="72" spans="1:26" ht="25.5" customHeight="1" x14ac:dyDescent="0.25">
      <c r="A72" s="1340"/>
      <c r="B72" s="1340"/>
      <c r="C72" s="1341"/>
      <c r="D72" s="1341"/>
      <c r="E72" s="1340"/>
      <c r="F72" s="1340"/>
      <c r="G72" s="1340"/>
      <c r="H72" s="1340"/>
      <c r="I72" s="1340"/>
      <c r="J72" s="1340"/>
      <c r="K72" s="1341"/>
      <c r="L72" s="1340"/>
      <c r="M72" s="1340"/>
      <c r="N72" s="1340"/>
      <c r="O72" s="1340"/>
      <c r="P72" s="1340"/>
      <c r="Q72" s="1340"/>
      <c r="R72" s="1340"/>
      <c r="S72" s="1340"/>
      <c r="T72" s="1340"/>
      <c r="U72" s="1340"/>
      <c r="V72" s="1340"/>
      <c r="W72" s="1340"/>
      <c r="X72" s="1340"/>
      <c r="Y72" s="1340"/>
      <c r="Z72" s="1340"/>
    </row>
    <row r="73" spans="1:26" ht="25.5" customHeight="1" x14ac:dyDescent="0.25">
      <c r="A73" s="1340"/>
      <c r="B73" s="1340"/>
      <c r="C73" s="1341"/>
      <c r="D73" s="1341"/>
      <c r="E73" s="1340"/>
      <c r="F73" s="1340"/>
      <c r="G73" s="1340"/>
      <c r="H73" s="1340"/>
      <c r="I73" s="1340"/>
      <c r="J73" s="1340"/>
      <c r="K73" s="1341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</row>
    <row r="74" spans="1:26" ht="25.5" customHeight="1" x14ac:dyDescent="0.25">
      <c r="A74" s="1340"/>
      <c r="B74" s="1340"/>
      <c r="C74" s="1341"/>
      <c r="D74" s="1341"/>
      <c r="E74" s="1340"/>
      <c r="F74" s="1340"/>
      <c r="G74" s="1340"/>
      <c r="H74" s="1340"/>
      <c r="I74" s="1340"/>
      <c r="J74" s="1340"/>
      <c r="K74" s="1341"/>
      <c r="L74" s="1340"/>
      <c r="M74" s="1340"/>
      <c r="N74" s="1340"/>
      <c r="O74" s="1340"/>
      <c r="P74" s="1340"/>
      <c r="Q74" s="1340"/>
      <c r="R74" s="1340"/>
      <c r="S74" s="1340"/>
      <c r="T74" s="1340"/>
      <c r="U74" s="1340"/>
      <c r="V74" s="1340"/>
      <c r="W74" s="1340"/>
      <c r="X74" s="1340"/>
      <c r="Y74" s="1340"/>
      <c r="Z74" s="1340"/>
    </row>
    <row r="75" spans="1:26" ht="25.5" customHeight="1" x14ac:dyDescent="0.25">
      <c r="A75" s="1340"/>
      <c r="B75" s="1340"/>
      <c r="C75" s="1341"/>
      <c r="D75" s="1341"/>
      <c r="E75" s="1340"/>
      <c r="F75" s="1340"/>
      <c r="G75" s="1340"/>
      <c r="H75" s="1340"/>
      <c r="I75" s="1340"/>
      <c r="J75" s="1340"/>
      <c r="K75" s="1341"/>
      <c r="L75" s="1340"/>
      <c r="M75" s="1340"/>
      <c r="N75" s="1340"/>
      <c r="O75" s="1340"/>
      <c r="P75" s="1340"/>
      <c r="Q75" s="1340"/>
      <c r="R75" s="1340"/>
      <c r="S75" s="1340"/>
      <c r="T75" s="1340"/>
      <c r="U75" s="1340"/>
      <c r="V75" s="1340"/>
      <c r="W75" s="1340"/>
      <c r="X75" s="1340"/>
      <c r="Y75" s="1340"/>
      <c r="Z75" s="1340"/>
    </row>
    <row r="76" spans="1:26" ht="25.5" customHeight="1" x14ac:dyDescent="0.25">
      <c r="A76" s="1340"/>
      <c r="B76" s="1340"/>
      <c r="C76" s="1341"/>
      <c r="D76" s="1341"/>
      <c r="E76" s="1340"/>
      <c r="F76" s="1340"/>
      <c r="G76" s="1340"/>
      <c r="H76" s="1340"/>
      <c r="I76" s="1340"/>
      <c r="J76" s="1340"/>
      <c r="K76" s="1341"/>
      <c r="L76" s="1340"/>
      <c r="M76" s="1340"/>
      <c r="N76" s="1340"/>
      <c r="O76" s="1340"/>
      <c r="P76" s="1340"/>
      <c r="Q76" s="1340"/>
      <c r="R76" s="1340"/>
      <c r="S76" s="1340"/>
      <c r="T76" s="1340"/>
      <c r="U76" s="1340"/>
      <c r="V76" s="1340"/>
      <c r="W76" s="1340"/>
      <c r="X76" s="1340"/>
      <c r="Y76" s="1340"/>
      <c r="Z76" s="1340"/>
    </row>
    <row r="77" spans="1:26" ht="25.5" customHeight="1" x14ac:dyDescent="0.25">
      <c r="A77" s="1340"/>
      <c r="B77" s="1340"/>
      <c r="C77" s="1340"/>
      <c r="D77" s="1340"/>
      <c r="E77" s="1340"/>
      <c r="F77" s="1340"/>
      <c r="G77" s="1340"/>
      <c r="H77" s="1340"/>
      <c r="I77" s="1340"/>
      <c r="J77" s="1340"/>
      <c r="K77" s="1340"/>
      <c r="L77" s="1340"/>
      <c r="M77" s="1340"/>
      <c r="N77" s="1340"/>
      <c r="O77" s="1340"/>
      <c r="P77" s="1340"/>
      <c r="Q77" s="1340"/>
      <c r="R77" s="1340"/>
      <c r="S77" s="1340"/>
      <c r="T77" s="1340"/>
      <c r="U77" s="1340"/>
      <c r="V77" s="1340"/>
      <c r="W77" s="1340"/>
      <c r="X77" s="1340"/>
      <c r="Y77" s="1340"/>
      <c r="Z77" s="1340"/>
    </row>
    <row r="78" spans="1:26" ht="25.5" customHeight="1" x14ac:dyDescent="0.25">
      <c r="A78" s="1340"/>
      <c r="B78" s="1340"/>
      <c r="C78" s="1340"/>
      <c r="D78" s="1340"/>
      <c r="E78" s="1340"/>
      <c r="F78" s="1340"/>
      <c r="G78" s="1340"/>
      <c r="H78" s="1340"/>
      <c r="I78" s="1340"/>
      <c r="J78" s="1340"/>
      <c r="K78" s="1340"/>
      <c r="L78" s="1340"/>
      <c r="M78" s="1340"/>
      <c r="N78" s="1340"/>
      <c r="O78" s="1340"/>
      <c r="P78" s="1340"/>
      <c r="Q78" s="1340"/>
      <c r="R78" s="1340"/>
      <c r="S78" s="1340"/>
      <c r="T78" s="1340"/>
      <c r="U78" s="1340"/>
      <c r="V78" s="1340"/>
      <c r="W78" s="1340"/>
      <c r="X78" s="1340"/>
      <c r="Y78" s="1340"/>
      <c r="Z78" s="1340"/>
    </row>
    <row r="79" spans="1:26" ht="25.5" customHeight="1" x14ac:dyDescent="0.25">
      <c r="A79" s="1340"/>
      <c r="B79" s="1340"/>
      <c r="C79" s="1340"/>
      <c r="D79" s="1340"/>
      <c r="E79" s="1340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0"/>
      <c r="Q79" s="1340"/>
      <c r="R79" s="1340"/>
      <c r="S79" s="1340"/>
      <c r="T79" s="1340"/>
      <c r="U79" s="1340"/>
      <c r="V79" s="1340"/>
      <c r="W79" s="1340"/>
      <c r="X79" s="1340"/>
      <c r="Y79" s="1340"/>
      <c r="Z79" s="1340"/>
    </row>
    <row r="80" spans="1:26" ht="25.5" customHeight="1" x14ac:dyDescent="0.25">
      <c r="A80" s="1340"/>
      <c r="B80" s="1340"/>
      <c r="C80" s="1340"/>
      <c r="D80" s="1340"/>
      <c r="E80" s="1340"/>
      <c r="F80" s="1340"/>
      <c r="G80" s="1340"/>
      <c r="H80" s="1340"/>
      <c r="I80" s="1340"/>
      <c r="J80" s="1340"/>
      <c r="K80" s="1340"/>
      <c r="L80" s="1340"/>
      <c r="M80" s="1340"/>
      <c r="N80" s="1340"/>
      <c r="O80" s="1340"/>
      <c r="P80" s="1340"/>
      <c r="Q80" s="1340"/>
      <c r="R80" s="1340"/>
      <c r="S80" s="1340"/>
      <c r="T80" s="1340"/>
      <c r="U80" s="1340"/>
      <c r="V80" s="1340"/>
      <c r="W80" s="1340"/>
      <c r="X80" s="1340"/>
      <c r="Y80" s="1340"/>
      <c r="Z80" s="1340"/>
    </row>
    <row r="81" spans="1:26" ht="25.5" customHeight="1" x14ac:dyDescent="0.25">
      <c r="A81" s="1340"/>
      <c r="B81" s="1340"/>
      <c r="C81" s="1340"/>
      <c r="D81" s="1340"/>
      <c r="E81" s="1340"/>
      <c r="F81" s="1340"/>
      <c r="G81" s="1340"/>
      <c r="H81" s="1340"/>
      <c r="I81" s="1340"/>
      <c r="J81" s="1340"/>
      <c r="K81" s="1340"/>
      <c r="L81" s="1340"/>
      <c r="M81" s="1340"/>
      <c r="N81" s="1340"/>
      <c r="O81" s="1340"/>
      <c r="P81" s="1340"/>
      <c r="Q81" s="1340"/>
      <c r="R81" s="1340"/>
      <c r="S81" s="1340"/>
      <c r="T81" s="1340"/>
      <c r="U81" s="1340"/>
      <c r="V81" s="1340"/>
      <c r="W81" s="1340"/>
      <c r="X81" s="1340"/>
      <c r="Y81" s="1340"/>
      <c r="Z81" s="1340"/>
    </row>
    <row r="82" spans="1:26" ht="25.5" customHeight="1" x14ac:dyDescent="0.25">
      <c r="A82" s="1340"/>
      <c r="B82" s="1340"/>
      <c r="C82" s="1340"/>
      <c r="D82" s="1340"/>
      <c r="E82" s="1340"/>
      <c r="F82" s="1340"/>
      <c r="G82" s="1340"/>
      <c r="H82" s="1340"/>
      <c r="I82" s="1340"/>
      <c r="J82" s="1340"/>
      <c r="K82" s="1340"/>
      <c r="L82" s="1340"/>
      <c r="M82" s="1340"/>
      <c r="N82" s="1340"/>
      <c r="O82" s="1340"/>
      <c r="P82" s="1340"/>
      <c r="Q82" s="1340"/>
      <c r="R82" s="1340"/>
      <c r="S82" s="1340"/>
      <c r="T82" s="1340"/>
      <c r="U82" s="1340"/>
      <c r="V82" s="1340"/>
      <c r="W82" s="1340"/>
      <c r="X82" s="1340"/>
      <c r="Y82" s="1340"/>
      <c r="Z82" s="1340"/>
    </row>
    <row r="83" spans="1:26" ht="25.5" customHeight="1" x14ac:dyDescent="0.25">
      <c r="A83" s="1340"/>
      <c r="B83" s="1340"/>
      <c r="C83" s="1340"/>
      <c r="D83" s="1340"/>
      <c r="E83" s="1340"/>
      <c r="F83" s="1340"/>
      <c r="G83" s="1340"/>
      <c r="H83" s="1340"/>
      <c r="I83" s="1340"/>
      <c r="J83" s="1340"/>
      <c r="K83" s="1340"/>
      <c r="L83" s="1340"/>
      <c r="M83" s="1340"/>
      <c r="N83" s="1340"/>
      <c r="O83" s="1340"/>
      <c r="P83" s="1340"/>
      <c r="Q83" s="1340"/>
      <c r="R83" s="1340"/>
      <c r="S83" s="1340"/>
      <c r="T83" s="1340"/>
      <c r="U83" s="1340"/>
      <c r="V83" s="1340"/>
      <c r="W83" s="1340"/>
      <c r="X83" s="1340"/>
      <c r="Y83" s="1340"/>
      <c r="Z83" s="1340"/>
    </row>
    <row r="84" spans="1:26" ht="25.5" customHeight="1" x14ac:dyDescent="0.25">
      <c r="A84" s="1340"/>
      <c r="B84" s="1340"/>
      <c r="C84" s="1340"/>
      <c r="D84" s="1340"/>
      <c r="E84" s="1340"/>
      <c r="F84" s="1340"/>
      <c r="G84" s="1340"/>
      <c r="H84" s="1340"/>
      <c r="I84" s="1340"/>
      <c r="J84" s="1340"/>
      <c r="K84" s="1340"/>
      <c r="L84" s="1340"/>
      <c r="M84" s="1340"/>
      <c r="N84" s="1340"/>
      <c r="O84" s="1340"/>
      <c r="P84" s="1340"/>
      <c r="Q84" s="1340"/>
      <c r="R84" s="1340"/>
      <c r="S84" s="1340"/>
      <c r="T84" s="1340"/>
      <c r="U84" s="1340"/>
      <c r="V84" s="1340"/>
      <c r="W84" s="1340"/>
      <c r="X84" s="1340"/>
      <c r="Y84" s="1340"/>
      <c r="Z84" s="1340"/>
    </row>
    <row r="85" spans="1:26" ht="25.5" customHeight="1" x14ac:dyDescent="0.25">
      <c r="A85" s="1340"/>
      <c r="B85" s="1340"/>
      <c r="C85" s="1340"/>
      <c r="D85" s="1340"/>
      <c r="E85" s="1340"/>
      <c r="F85" s="1340"/>
      <c r="G85" s="1340"/>
      <c r="H85" s="1340"/>
      <c r="I85" s="1340"/>
      <c r="J85" s="1340"/>
      <c r="K85" s="1340"/>
      <c r="L85" s="1340"/>
      <c r="M85" s="1340"/>
      <c r="N85" s="1340"/>
      <c r="O85" s="1340"/>
      <c r="P85" s="1340"/>
      <c r="Q85" s="1340"/>
      <c r="R85" s="1340"/>
      <c r="S85" s="1340"/>
      <c r="T85" s="1340"/>
      <c r="U85" s="1340"/>
      <c r="V85" s="1340"/>
      <c r="W85" s="1340"/>
      <c r="X85" s="1340"/>
      <c r="Y85" s="1340"/>
      <c r="Z85" s="1340"/>
    </row>
    <row r="86" spans="1:26" ht="25.5" customHeight="1" x14ac:dyDescent="0.25">
      <c r="A86" s="1340"/>
      <c r="B86" s="1340"/>
      <c r="C86" s="1340"/>
      <c r="D86" s="1340"/>
      <c r="E86" s="1340"/>
      <c r="F86" s="1340"/>
      <c r="G86" s="1340"/>
      <c r="H86" s="1340"/>
      <c r="I86" s="1340"/>
      <c r="J86" s="1340"/>
      <c r="K86" s="1340"/>
      <c r="L86" s="1340"/>
      <c r="M86" s="1340"/>
      <c r="N86" s="1340"/>
      <c r="O86" s="1340"/>
      <c r="P86" s="1340"/>
      <c r="Q86" s="1340"/>
      <c r="R86" s="1340"/>
      <c r="S86" s="1340"/>
      <c r="T86" s="1340"/>
      <c r="U86" s="1340"/>
      <c r="V86" s="1340"/>
      <c r="W86" s="1340"/>
      <c r="X86" s="1340"/>
      <c r="Y86" s="1340"/>
      <c r="Z86" s="1340"/>
    </row>
    <row r="87" spans="1:26" ht="25.5" customHeight="1" x14ac:dyDescent="0.25">
      <c r="A87" s="1340"/>
      <c r="B87" s="1340"/>
      <c r="C87" s="1340"/>
      <c r="D87" s="1340"/>
      <c r="E87" s="1340"/>
      <c r="F87" s="1340"/>
      <c r="G87" s="1340"/>
      <c r="H87" s="1340"/>
      <c r="I87" s="1340"/>
      <c r="J87" s="1340"/>
      <c r="K87" s="1340"/>
      <c r="L87" s="1340"/>
      <c r="M87" s="1340"/>
      <c r="N87" s="1340"/>
      <c r="O87" s="1340"/>
      <c r="P87" s="1340"/>
      <c r="Q87" s="1340"/>
      <c r="R87" s="1340"/>
      <c r="S87" s="1340"/>
      <c r="T87" s="1340"/>
      <c r="U87" s="1340"/>
      <c r="V87" s="1340"/>
      <c r="W87" s="1340"/>
      <c r="X87" s="1340"/>
      <c r="Y87" s="1340"/>
      <c r="Z87" s="1340"/>
    </row>
    <row r="88" spans="1:26" ht="25.5" customHeight="1" x14ac:dyDescent="0.25">
      <c r="A88" s="1340"/>
      <c r="B88" s="1340"/>
      <c r="C88" s="1340"/>
      <c r="D88" s="1340"/>
      <c r="E88" s="1340"/>
      <c r="F88" s="1340"/>
      <c r="G88" s="1340"/>
      <c r="H88" s="1340"/>
      <c r="I88" s="1340"/>
      <c r="J88" s="1340"/>
      <c r="K88" s="1340"/>
      <c r="L88" s="1340"/>
      <c r="M88" s="1340"/>
      <c r="N88" s="1340"/>
      <c r="O88" s="1340"/>
      <c r="P88" s="1340"/>
      <c r="Q88" s="1340"/>
      <c r="R88" s="1340"/>
      <c r="S88" s="1340"/>
      <c r="T88" s="1340"/>
      <c r="U88" s="1340"/>
      <c r="V88" s="1340"/>
      <c r="W88" s="1340"/>
      <c r="X88" s="1340"/>
      <c r="Y88" s="1340"/>
      <c r="Z88" s="1340"/>
    </row>
    <row r="89" spans="1:26" ht="25.5" customHeight="1" x14ac:dyDescent="0.25">
      <c r="A89" s="1340"/>
      <c r="B89" s="1340"/>
      <c r="C89" s="1340"/>
      <c r="D89" s="1340"/>
      <c r="E89" s="1340"/>
      <c r="F89" s="1340"/>
      <c r="G89" s="1340"/>
      <c r="H89" s="1340"/>
      <c r="I89" s="1340"/>
      <c r="J89" s="1340"/>
      <c r="K89" s="1340"/>
      <c r="L89" s="1340"/>
      <c r="M89" s="1340"/>
      <c r="N89" s="1340"/>
      <c r="O89" s="1340"/>
      <c r="P89" s="1340"/>
      <c r="Q89" s="1340"/>
      <c r="R89" s="1340"/>
      <c r="S89" s="1340"/>
      <c r="T89" s="1340"/>
      <c r="U89" s="1340"/>
      <c r="V89" s="1340"/>
      <c r="W89" s="1340"/>
      <c r="X89" s="1340"/>
      <c r="Y89" s="1340"/>
      <c r="Z89" s="1340"/>
    </row>
    <row r="90" spans="1:26" ht="25.5" customHeight="1" x14ac:dyDescent="0.25">
      <c r="A90" s="1340"/>
      <c r="B90" s="1340"/>
      <c r="C90" s="1340"/>
      <c r="D90" s="1340"/>
      <c r="E90" s="1340"/>
      <c r="F90" s="1340"/>
      <c r="G90" s="1340"/>
      <c r="H90" s="1340"/>
      <c r="I90" s="1340"/>
      <c r="J90" s="1340"/>
      <c r="K90" s="1340"/>
      <c r="L90" s="1340"/>
      <c r="M90" s="1340"/>
      <c r="N90" s="1340"/>
      <c r="O90" s="1340"/>
      <c r="P90" s="1340"/>
      <c r="Q90" s="1340"/>
      <c r="R90" s="1340"/>
      <c r="S90" s="1340"/>
      <c r="T90" s="1340"/>
      <c r="U90" s="1340"/>
      <c r="V90" s="1340"/>
      <c r="W90" s="1340"/>
      <c r="X90" s="1340"/>
      <c r="Y90" s="1340"/>
      <c r="Z90" s="1340"/>
    </row>
    <row r="91" spans="1:26" ht="25.5" customHeight="1" x14ac:dyDescent="0.25">
      <c r="A91" s="1340"/>
      <c r="B91" s="1340"/>
      <c r="C91" s="1340"/>
      <c r="D91" s="1340"/>
      <c r="E91" s="1340"/>
      <c r="F91" s="1340"/>
      <c r="G91" s="1340"/>
      <c r="H91" s="1340"/>
      <c r="I91" s="1340"/>
      <c r="J91" s="1340"/>
      <c r="K91" s="1340"/>
      <c r="L91" s="1340"/>
      <c r="M91" s="1340"/>
      <c r="N91" s="1340"/>
      <c r="O91" s="1340"/>
      <c r="P91" s="1340"/>
      <c r="Q91" s="1340"/>
      <c r="R91" s="1340"/>
      <c r="S91" s="1340"/>
      <c r="T91" s="1340"/>
      <c r="U91" s="1340"/>
      <c r="V91" s="1340"/>
      <c r="W91" s="1340"/>
      <c r="X91" s="1340"/>
      <c r="Y91" s="1340"/>
      <c r="Z91" s="1340"/>
    </row>
    <row r="92" spans="1:26" ht="25.5" customHeight="1" x14ac:dyDescent="0.25">
      <c r="A92" s="1340"/>
      <c r="B92" s="1340"/>
      <c r="C92" s="1340"/>
      <c r="D92" s="1340"/>
      <c r="E92" s="1340"/>
      <c r="F92" s="1340"/>
      <c r="G92" s="1340"/>
      <c r="H92" s="1340"/>
      <c r="I92" s="1340"/>
      <c r="J92" s="1340"/>
      <c r="K92" s="1340"/>
      <c r="L92" s="1340"/>
      <c r="M92" s="1340"/>
      <c r="N92" s="1340"/>
      <c r="O92" s="1340"/>
      <c r="P92" s="1340"/>
      <c r="Q92" s="1340"/>
      <c r="R92" s="1340"/>
      <c r="S92" s="1340"/>
      <c r="T92" s="1340"/>
      <c r="U92" s="1340"/>
      <c r="V92" s="1340"/>
      <c r="W92" s="1340"/>
      <c r="X92" s="1340"/>
      <c r="Y92" s="1340"/>
      <c r="Z92" s="1340"/>
    </row>
    <row r="93" spans="1:26" ht="25.5" customHeight="1" x14ac:dyDescent="0.25">
      <c r="A93" s="1340"/>
      <c r="B93" s="1340"/>
      <c r="C93" s="1340"/>
      <c r="D93" s="1340"/>
      <c r="E93" s="1340"/>
      <c r="F93" s="1340"/>
      <c r="G93" s="1340"/>
      <c r="H93" s="1340"/>
      <c r="I93" s="1340"/>
      <c r="J93" s="1340"/>
      <c r="K93" s="1340"/>
      <c r="L93" s="1340"/>
      <c r="M93" s="1340"/>
      <c r="N93" s="1340"/>
      <c r="O93" s="1340"/>
      <c r="P93" s="1340"/>
      <c r="Q93" s="1340"/>
      <c r="R93" s="1340"/>
      <c r="S93" s="1340"/>
      <c r="T93" s="1340"/>
      <c r="U93" s="1340"/>
      <c r="V93" s="1340"/>
      <c r="W93" s="1340"/>
      <c r="X93" s="1340"/>
      <c r="Y93" s="1340"/>
      <c r="Z93" s="1340"/>
    </row>
    <row r="94" spans="1:26" ht="25.5" customHeight="1" x14ac:dyDescent="0.25">
      <c r="A94" s="1340"/>
      <c r="B94" s="1340"/>
      <c r="C94" s="1340"/>
      <c r="D94" s="1340"/>
      <c r="E94" s="1340"/>
      <c r="F94" s="1340"/>
      <c r="G94" s="1340"/>
      <c r="H94" s="1340"/>
      <c r="I94" s="1340"/>
      <c r="J94" s="1340"/>
      <c r="K94" s="1340"/>
      <c r="L94" s="1340"/>
      <c r="M94" s="1340"/>
      <c r="N94" s="1340"/>
      <c r="O94" s="1340"/>
      <c r="P94" s="1340"/>
      <c r="Q94" s="1340"/>
      <c r="R94" s="1340"/>
      <c r="S94" s="1340"/>
      <c r="T94" s="1340"/>
      <c r="U94" s="1340"/>
      <c r="V94" s="1340"/>
      <c r="W94" s="1340"/>
      <c r="X94" s="1340"/>
      <c r="Y94" s="1340"/>
      <c r="Z94" s="1340"/>
    </row>
    <row r="95" spans="1:26" ht="25.5" customHeight="1" x14ac:dyDescent="0.25">
      <c r="A95" s="1340"/>
      <c r="B95" s="1340"/>
      <c r="C95" s="1340"/>
      <c r="D95" s="1340"/>
      <c r="E95" s="1340"/>
      <c r="F95" s="1340"/>
      <c r="G95" s="1340"/>
      <c r="H95" s="1340"/>
      <c r="I95" s="1340"/>
      <c r="J95" s="1340"/>
      <c r="K95" s="1340"/>
      <c r="L95" s="1340"/>
      <c r="M95" s="1340"/>
      <c r="N95" s="1340"/>
      <c r="O95" s="1340"/>
      <c r="P95" s="1340"/>
      <c r="Q95" s="1340"/>
      <c r="R95" s="1340"/>
      <c r="S95" s="1340"/>
      <c r="T95" s="1340"/>
      <c r="U95" s="1340"/>
      <c r="V95" s="1340"/>
      <c r="W95" s="1340"/>
      <c r="X95" s="1340"/>
      <c r="Y95" s="1340"/>
      <c r="Z95" s="1340"/>
    </row>
    <row r="96" spans="1:26" ht="25.5" customHeight="1" x14ac:dyDescent="0.25">
      <c r="A96" s="1340"/>
      <c r="B96" s="1340"/>
      <c r="C96" s="1340"/>
      <c r="D96" s="1340"/>
      <c r="E96" s="1340"/>
      <c r="F96" s="1340"/>
      <c r="G96" s="1340"/>
      <c r="H96" s="1340"/>
      <c r="I96" s="1340"/>
      <c r="J96" s="1340"/>
      <c r="K96" s="1340"/>
      <c r="L96" s="1340"/>
      <c r="M96" s="1340"/>
      <c r="N96" s="1340"/>
      <c r="O96" s="1340"/>
      <c r="P96" s="1340"/>
      <c r="Q96" s="1340"/>
      <c r="R96" s="1340"/>
      <c r="S96" s="1340"/>
      <c r="T96" s="1340"/>
      <c r="U96" s="1340"/>
      <c r="V96" s="1340"/>
      <c r="W96" s="1340"/>
      <c r="X96" s="1340"/>
      <c r="Y96" s="1340"/>
      <c r="Z96" s="1340"/>
    </row>
    <row r="97" spans="1:26" ht="25.5" customHeight="1" x14ac:dyDescent="0.25">
      <c r="A97" s="1340"/>
      <c r="B97" s="1340"/>
      <c r="C97" s="1340"/>
      <c r="D97" s="1340"/>
      <c r="E97" s="1340"/>
      <c r="F97" s="1340"/>
      <c r="G97" s="1340"/>
      <c r="H97" s="1340"/>
      <c r="I97" s="1340"/>
      <c r="J97" s="1340"/>
      <c r="K97" s="1340"/>
      <c r="L97" s="1340"/>
      <c r="M97" s="1340"/>
      <c r="N97" s="1340"/>
      <c r="O97" s="1340"/>
      <c r="P97" s="1340"/>
      <c r="Q97" s="1340"/>
      <c r="R97" s="1340"/>
      <c r="S97" s="1340"/>
      <c r="T97" s="1340"/>
      <c r="U97" s="1340"/>
      <c r="V97" s="1340"/>
      <c r="W97" s="1340"/>
      <c r="X97" s="1340"/>
      <c r="Y97" s="1340"/>
      <c r="Z97" s="1340"/>
    </row>
    <row r="98" spans="1:26" ht="25.5" customHeight="1" x14ac:dyDescent="0.25">
      <c r="A98" s="1340"/>
      <c r="B98" s="1340"/>
      <c r="C98" s="1340"/>
      <c r="D98" s="1340"/>
      <c r="E98" s="1340"/>
      <c r="F98" s="1340"/>
      <c r="G98" s="1340"/>
      <c r="H98" s="1340"/>
      <c r="I98" s="1340"/>
      <c r="J98" s="1340"/>
      <c r="K98" s="1340"/>
      <c r="L98" s="1340"/>
      <c r="M98" s="1340"/>
      <c r="N98" s="1340"/>
      <c r="O98" s="1340"/>
      <c r="P98" s="1340"/>
      <c r="Q98" s="1340"/>
      <c r="R98" s="1340"/>
      <c r="S98" s="1340"/>
      <c r="T98" s="1340"/>
      <c r="U98" s="1340"/>
      <c r="V98" s="1340"/>
      <c r="W98" s="1340"/>
      <c r="X98" s="1340"/>
      <c r="Y98" s="1340"/>
      <c r="Z98" s="1340"/>
    </row>
    <row r="99" spans="1:26" ht="25.5" customHeight="1" x14ac:dyDescent="0.25">
      <c r="A99" s="1340"/>
      <c r="B99" s="1340"/>
      <c r="C99" s="1340"/>
      <c r="D99" s="1340"/>
      <c r="E99" s="1340"/>
      <c r="F99" s="1340"/>
      <c r="G99" s="1340"/>
      <c r="H99" s="1340"/>
      <c r="I99" s="1340"/>
      <c r="J99" s="1340"/>
      <c r="K99" s="1340"/>
      <c r="L99" s="1340"/>
      <c r="M99" s="1340"/>
      <c r="N99" s="1340"/>
      <c r="O99" s="1340"/>
      <c r="P99" s="1340"/>
      <c r="Q99" s="1340"/>
      <c r="R99" s="1340"/>
      <c r="S99" s="1340"/>
      <c r="T99" s="1340"/>
      <c r="U99" s="1340"/>
      <c r="V99" s="1340"/>
      <c r="W99" s="1340"/>
      <c r="X99" s="1340"/>
      <c r="Y99" s="1340"/>
      <c r="Z99" s="1340"/>
    </row>
    <row r="100" spans="1:26" ht="25.5" customHeight="1" x14ac:dyDescent="0.25">
      <c r="A100" s="1340"/>
      <c r="B100" s="1340"/>
      <c r="C100" s="1340"/>
      <c r="D100" s="1340"/>
      <c r="E100" s="1340"/>
      <c r="F100" s="1340"/>
      <c r="G100" s="1340"/>
      <c r="H100" s="1340"/>
      <c r="I100" s="1340"/>
      <c r="J100" s="1340"/>
      <c r="K100" s="1340"/>
      <c r="L100" s="1340"/>
      <c r="M100" s="1340"/>
      <c r="N100" s="1340"/>
      <c r="O100" s="1340"/>
      <c r="P100" s="1340"/>
      <c r="Q100" s="1340"/>
      <c r="R100" s="1340"/>
      <c r="S100" s="1340"/>
      <c r="T100" s="1340"/>
      <c r="U100" s="1340"/>
      <c r="V100" s="1340"/>
      <c r="W100" s="1340"/>
      <c r="X100" s="1340"/>
      <c r="Y100" s="1340"/>
      <c r="Z100" s="1340"/>
    </row>
    <row r="101" spans="1:26" ht="25.5" customHeight="1" x14ac:dyDescent="0.25">
      <c r="A101" s="1340"/>
      <c r="B101" s="1340"/>
      <c r="C101" s="1340"/>
      <c r="D101" s="1340"/>
      <c r="E101" s="1340"/>
      <c r="F101" s="1340"/>
      <c r="G101" s="1340"/>
      <c r="H101" s="1340"/>
      <c r="I101" s="1340"/>
      <c r="J101" s="1340"/>
      <c r="K101" s="1340"/>
      <c r="L101" s="1340"/>
      <c r="M101" s="1340"/>
      <c r="N101" s="1340"/>
      <c r="O101" s="1340"/>
      <c r="P101" s="1340"/>
      <c r="Q101" s="1340"/>
      <c r="R101" s="1340"/>
      <c r="S101" s="1340"/>
      <c r="T101" s="1340"/>
      <c r="U101" s="1340"/>
      <c r="V101" s="1340"/>
      <c r="W101" s="1340"/>
      <c r="X101" s="1340"/>
      <c r="Y101" s="1340"/>
      <c r="Z101" s="1340"/>
    </row>
    <row r="102" spans="1:26" ht="25.5" customHeight="1" x14ac:dyDescent="0.25">
      <c r="A102" s="1340"/>
      <c r="B102" s="1340"/>
      <c r="C102" s="1340"/>
      <c r="D102" s="1340"/>
      <c r="E102" s="1340"/>
      <c r="F102" s="1340"/>
      <c r="G102" s="1340"/>
      <c r="H102" s="1340"/>
      <c r="I102" s="1340"/>
      <c r="J102" s="1340"/>
      <c r="K102" s="1340"/>
      <c r="L102" s="1340"/>
      <c r="M102" s="1340"/>
      <c r="N102" s="1340"/>
      <c r="O102" s="1340"/>
      <c r="P102" s="1340"/>
      <c r="Q102" s="1340"/>
      <c r="R102" s="1340"/>
      <c r="S102" s="1340"/>
      <c r="T102" s="1340"/>
      <c r="U102" s="1340"/>
      <c r="V102" s="1340"/>
      <c r="W102" s="1340"/>
      <c r="X102" s="1340"/>
      <c r="Y102" s="1340"/>
      <c r="Z102" s="1340"/>
    </row>
    <row r="103" spans="1:26" ht="25.5" customHeight="1" x14ac:dyDescent="0.25">
      <c r="A103" s="1340"/>
      <c r="B103" s="1340"/>
      <c r="C103" s="1340"/>
      <c r="D103" s="1340"/>
      <c r="E103" s="1340"/>
      <c r="F103" s="1340"/>
      <c r="G103" s="1340"/>
      <c r="H103" s="1340"/>
      <c r="I103" s="1340"/>
      <c r="J103" s="1340"/>
      <c r="K103" s="1340"/>
      <c r="L103" s="1340"/>
      <c r="M103" s="1340"/>
      <c r="N103" s="1340"/>
      <c r="O103" s="1340"/>
      <c r="P103" s="1340"/>
      <c r="Q103" s="1340"/>
      <c r="R103" s="1340"/>
      <c r="S103" s="1340"/>
      <c r="T103" s="1340"/>
      <c r="U103" s="1340"/>
      <c r="V103" s="1340"/>
      <c r="W103" s="1340"/>
      <c r="X103" s="1340"/>
      <c r="Y103" s="1340"/>
      <c r="Z103" s="1340"/>
    </row>
    <row r="104" spans="1:26" ht="25.5" customHeight="1" x14ac:dyDescent="0.25">
      <c r="A104" s="1340"/>
      <c r="B104" s="1340"/>
      <c r="C104" s="1340"/>
      <c r="D104" s="1340"/>
      <c r="E104" s="1340"/>
      <c r="F104" s="1340"/>
      <c r="G104" s="1340"/>
      <c r="H104" s="1340"/>
      <c r="I104" s="1340"/>
      <c r="J104" s="1340"/>
      <c r="K104" s="1340"/>
      <c r="L104" s="1340"/>
      <c r="M104" s="1340"/>
      <c r="N104" s="1340"/>
      <c r="O104" s="1340"/>
      <c r="P104" s="1340"/>
      <c r="Q104" s="1340"/>
      <c r="R104" s="1340"/>
      <c r="S104" s="1340"/>
      <c r="T104" s="1340"/>
      <c r="U104" s="1340"/>
      <c r="V104" s="1340"/>
      <c r="W104" s="1340"/>
      <c r="X104" s="1340"/>
      <c r="Y104" s="1340"/>
      <c r="Z104" s="1340"/>
    </row>
    <row r="105" spans="1:26" ht="25.5" customHeight="1" x14ac:dyDescent="0.25">
      <c r="A105" s="1340"/>
      <c r="B105" s="1340"/>
      <c r="C105" s="1340"/>
      <c r="D105" s="1340"/>
      <c r="E105" s="1340"/>
      <c r="F105" s="1340"/>
      <c r="G105" s="1340"/>
      <c r="H105" s="1340"/>
      <c r="I105" s="1340"/>
      <c r="J105" s="1340"/>
      <c r="K105" s="1340"/>
      <c r="L105" s="1340"/>
      <c r="M105" s="1340"/>
      <c r="N105" s="1340"/>
      <c r="O105" s="1340"/>
      <c r="P105" s="1340"/>
      <c r="Q105" s="1340"/>
      <c r="R105" s="1340"/>
      <c r="S105" s="1340"/>
      <c r="T105" s="1340"/>
      <c r="U105" s="1340"/>
      <c r="V105" s="1340"/>
      <c r="W105" s="1340"/>
      <c r="X105" s="1340"/>
      <c r="Y105" s="1340"/>
      <c r="Z105" s="1340"/>
    </row>
    <row r="106" spans="1:26" ht="25.5" customHeight="1" x14ac:dyDescent="0.25">
      <c r="A106" s="1340"/>
      <c r="B106" s="1340"/>
      <c r="C106" s="1340"/>
      <c r="D106" s="1340"/>
      <c r="E106" s="1340"/>
      <c r="F106" s="1340"/>
      <c r="G106" s="1340"/>
      <c r="H106" s="1340"/>
      <c r="I106" s="1340"/>
      <c r="J106" s="1340"/>
      <c r="K106" s="1340"/>
      <c r="L106" s="1340"/>
      <c r="M106" s="1340"/>
      <c r="N106" s="1340"/>
      <c r="O106" s="1340"/>
      <c r="P106" s="1340"/>
      <c r="Q106" s="1340"/>
      <c r="R106" s="1340"/>
      <c r="S106" s="1340"/>
      <c r="T106" s="1340"/>
      <c r="U106" s="1340"/>
      <c r="V106" s="1340"/>
      <c r="W106" s="1340"/>
      <c r="X106" s="1340"/>
      <c r="Y106" s="1340"/>
      <c r="Z106" s="1340"/>
    </row>
    <row r="107" spans="1:26" ht="25.5" customHeight="1" x14ac:dyDescent="0.25">
      <c r="A107" s="1340"/>
      <c r="B107" s="1340"/>
      <c r="C107" s="1340"/>
      <c r="D107" s="1340"/>
      <c r="E107" s="1340"/>
      <c r="F107" s="1340"/>
      <c r="G107" s="1340"/>
      <c r="H107" s="1340"/>
      <c r="I107" s="1340"/>
      <c r="J107" s="1340"/>
      <c r="K107" s="1340"/>
      <c r="L107" s="1340"/>
      <c r="M107" s="1340"/>
      <c r="N107" s="1340"/>
      <c r="O107" s="1340"/>
      <c r="P107" s="1340"/>
      <c r="Q107" s="1340"/>
      <c r="R107" s="1340"/>
      <c r="S107" s="1340"/>
      <c r="T107" s="1340"/>
      <c r="U107" s="1340"/>
      <c r="V107" s="1340"/>
      <c r="W107" s="1340"/>
      <c r="X107" s="1340"/>
      <c r="Y107" s="1340"/>
      <c r="Z107" s="1340"/>
    </row>
    <row r="108" spans="1:26" ht="25.5" customHeight="1" x14ac:dyDescent="0.25">
      <c r="A108" s="1340"/>
      <c r="B108" s="1340"/>
      <c r="C108" s="1340"/>
      <c r="D108" s="1340"/>
      <c r="E108" s="1340"/>
      <c r="F108" s="1340"/>
      <c r="G108" s="1340"/>
      <c r="H108" s="1340"/>
      <c r="I108" s="1340"/>
      <c r="J108" s="1340"/>
      <c r="K108" s="1340"/>
      <c r="L108" s="1340"/>
      <c r="M108" s="1340"/>
      <c r="N108" s="1340"/>
      <c r="O108" s="1340"/>
      <c r="P108" s="1340"/>
      <c r="Q108" s="1340"/>
      <c r="R108" s="1340"/>
      <c r="S108" s="1340"/>
      <c r="T108" s="1340"/>
      <c r="U108" s="1340"/>
      <c r="V108" s="1340"/>
      <c r="W108" s="1340"/>
      <c r="X108" s="1340"/>
      <c r="Y108" s="1340"/>
      <c r="Z108" s="1340"/>
    </row>
    <row r="109" spans="1:26" ht="25.5" customHeight="1" x14ac:dyDescent="0.25">
      <c r="A109" s="1340"/>
      <c r="B109" s="1340"/>
      <c r="C109" s="1340"/>
      <c r="D109" s="1340"/>
      <c r="E109" s="1340"/>
      <c r="F109" s="1340"/>
      <c r="G109" s="1340"/>
      <c r="H109" s="1340"/>
      <c r="I109" s="1340"/>
      <c r="J109" s="1340"/>
      <c r="K109" s="1340"/>
      <c r="L109" s="1340"/>
      <c r="M109" s="1340"/>
      <c r="N109" s="1340"/>
      <c r="O109" s="1340"/>
      <c r="P109" s="1340"/>
      <c r="Q109" s="1340"/>
      <c r="R109" s="1340"/>
      <c r="S109" s="1340"/>
      <c r="T109" s="1340"/>
      <c r="U109" s="1340"/>
      <c r="V109" s="1340"/>
      <c r="W109" s="1340"/>
      <c r="X109" s="1340"/>
      <c r="Y109" s="1340"/>
      <c r="Z109" s="1340"/>
    </row>
    <row r="110" spans="1:26" ht="25.5" customHeight="1" x14ac:dyDescent="0.25">
      <c r="A110" s="1340"/>
      <c r="B110" s="1340"/>
      <c r="C110" s="1340"/>
      <c r="D110" s="1340"/>
      <c r="E110" s="1340"/>
      <c r="F110" s="1340"/>
      <c r="G110" s="1340"/>
      <c r="H110" s="1340"/>
      <c r="I110" s="1340"/>
      <c r="J110" s="1340"/>
      <c r="K110" s="1340"/>
      <c r="L110" s="1340"/>
      <c r="M110" s="1340"/>
      <c r="N110" s="1340"/>
      <c r="O110" s="1340"/>
      <c r="P110" s="1340"/>
      <c r="Q110" s="1340"/>
      <c r="R110" s="1340"/>
      <c r="S110" s="1340"/>
      <c r="T110" s="1340"/>
      <c r="U110" s="1340"/>
      <c r="V110" s="1340"/>
      <c r="W110" s="1340"/>
      <c r="X110" s="1340"/>
      <c r="Y110" s="1340"/>
      <c r="Z110" s="1340"/>
    </row>
    <row r="111" spans="1:26" ht="25.5" customHeight="1" x14ac:dyDescent="0.25">
      <c r="A111" s="1340"/>
      <c r="B111" s="1340"/>
      <c r="C111" s="1340"/>
      <c r="D111" s="1340"/>
      <c r="E111" s="1340"/>
      <c r="F111" s="1340"/>
      <c r="G111" s="1340"/>
      <c r="H111" s="1340"/>
      <c r="I111" s="1340"/>
      <c r="J111" s="1340"/>
      <c r="K111" s="1340"/>
      <c r="L111" s="1340"/>
      <c r="M111" s="1340"/>
      <c r="N111" s="1340"/>
      <c r="O111" s="1340"/>
      <c r="P111" s="1340"/>
      <c r="Q111" s="1340"/>
      <c r="R111" s="1340"/>
      <c r="S111" s="1340"/>
      <c r="T111" s="1340"/>
      <c r="U111" s="1340"/>
      <c r="V111" s="1340"/>
      <c r="W111" s="1340"/>
      <c r="X111" s="1340"/>
      <c r="Y111" s="1340"/>
      <c r="Z111" s="1340"/>
    </row>
    <row r="112" spans="1:26" ht="25.5" customHeight="1" x14ac:dyDescent="0.25">
      <c r="A112" s="1340"/>
      <c r="B112" s="1340"/>
      <c r="C112" s="1340"/>
      <c r="D112" s="1340"/>
      <c r="E112" s="1340"/>
      <c r="F112" s="1340"/>
      <c r="G112" s="1340"/>
      <c r="H112" s="1340"/>
      <c r="I112" s="1340"/>
      <c r="J112" s="1340"/>
      <c r="K112" s="1340"/>
      <c r="L112" s="1340"/>
      <c r="M112" s="1340"/>
      <c r="N112" s="1340"/>
      <c r="O112" s="1340"/>
      <c r="P112" s="1340"/>
      <c r="Q112" s="1340"/>
      <c r="R112" s="1340"/>
      <c r="S112" s="1340"/>
      <c r="T112" s="1340"/>
      <c r="U112" s="1340"/>
      <c r="V112" s="1340"/>
      <c r="W112" s="1340"/>
      <c r="X112" s="1340"/>
      <c r="Y112" s="1340"/>
      <c r="Z112" s="1340"/>
    </row>
    <row r="113" spans="1:26" ht="25.5" customHeight="1" x14ac:dyDescent="0.25">
      <c r="A113" s="1340"/>
      <c r="B113" s="1340"/>
      <c r="C113" s="1340"/>
      <c r="D113" s="1340"/>
      <c r="E113" s="1340"/>
      <c r="F113" s="1340"/>
      <c r="G113" s="1340"/>
      <c r="H113" s="1340"/>
      <c r="I113" s="1340"/>
      <c r="J113" s="1340"/>
      <c r="K113" s="1340"/>
      <c r="L113" s="1340"/>
      <c r="M113" s="1340"/>
      <c r="N113" s="1340"/>
      <c r="O113" s="1340"/>
      <c r="P113" s="1340"/>
      <c r="Q113" s="1340"/>
      <c r="R113" s="1340"/>
      <c r="S113" s="1340"/>
      <c r="T113" s="1340"/>
      <c r="U113" s="1340"/>
      <c r="V113" s="1340"/>
      <c r="W113" s="1340"/>
      <c r="X113" s="1340"/>
      <c r="Y113" s="1340"/>
      <c r="Z113" s="1340"/>
    </row>
    <row r="114" spans="1:26" ht="25.5" customHeight="1" x14ac:dyDescent="0.25">
      <c r="A114" s="1340"/>
      <c r="B114" s="1340"/>
      <c r="C114" s="1340"/>
      <c r="D114" s="1340"/>
      <c r="E114" s="1340"/>
      <c r="F114" s="1340"/>
      <c r="G114" s="1340"/>
      <c r="H114" s="1340"/>
      <c r="I114" s="1340"/>
      <c r="J114" s="1340"/>
      <c r="K114" s="1340"/>
      <c r="L114" s="1340"/>
      <c r="M114" s="1340"/>
      <c r="N114" s="1340"/>
      <c r="O114" s="1340"/>
      <c r="P114" s="1340"/>
      <c r="Q114" s="1340"/>
      <c r="R114" s="1340"/>
      <c r="S114" s="1340"/>
      <c r="T114" s="1340"/>
      <c r="U114" s="1340"/>
      <c r="V114" s="1340"/>
      <c r="W114" s="1340"/>
      <c r="X114" s="1340"/>
      <c r="Y114" s="1340"/>
      <c r="Z114" s="1340"/>
    </row>
    <row r="115" spans="1:26" ht="25.5" customHeight="1" x14ac:dyDescent="0.25">
      <c r="A115" s="1340"/>
      <c r="B115" s="1340"/>
      <c r="C115" s="1340"/>
      <c r="D115" s="1340"/>
      <c r="E115" s="1340"/>
      <c r="F115" s="1340"/>
      <c r="G115" s="1340"/>
      <c r="H115" s="1340"/>
      <c r="I115" s="1340"/>
      <c r="J115" s="1340"/>
      <c r="K115" s="1340"/>
      <c r="L115" s="1340"/>
      <c r="M115" s="1340"/>
      <c r="N115" s="1340"/>
      <c r="O115" s="1340"/>
      <c r="P115" s="1340"/>
      <c r="Q115" s="1340"/>
      <c r="R115" s="1340"/>
      <c r="S115" s="1340"/>
      <c r="T115" s="1340"/>
      <c r="U115" s="1340"/>
      <c r="V115" s="1340"/>
      <c r="W115" s="1340"/>
      <c r="X115" s="1340"/>
      <c r="Y115" s="1340"/>
      <c r="Z115" s="1340"/>
    </row>
    <row r="116" spans="1:26" ht="25.5" customHeight="1" x14ac:dyDescent="0.25">
      <c r="A116" s="1340"/>
      <c r="B116" s="1340"/>
      <c r="C116" s="1340"/>
      <c r="D116" s="1340"/>
      <c r="E116" s="1340"/>
      <c r="F116" s="1340"/>
      <c r="G116" s="1340"/>
      <c r="H116" s="1340"/>
      <c r="I116" s="1340"/>
      <c r="J116" s="1340"/>
      <c r="K116" s="1340"/>
      <c r="L116" s="1340"/>
      <c r="M116" s="1340"/>
      <c r="N116" s="1340"/>
      <c r="O116" s="1340"/>
      <c r="P116" s="1340"/>
      <c r="Q116" s="1340"/>
      <c r="R116" s="1340"/>
      <c r="S116" s="1340"/>
      <c r="T116" s="1340"/>
      <c r="U116" s="1340"/>
      <c r="V116" s="1340"/>
      <c r="W116" s="1340"/>
      <c r="X116" s="1340"/>
      <c r="Y116" s="1340"/>
      <c r="Z116" s="1340"/>
    </row>
    <row r="117" spans="1:26" ht="25.5" customHeight="1" x14ac:dyDescent="0.25">
      <c r="A117" s="1340"/>
      <c r="B117" s="1340"/>
      <c r="C117" s="1340"/>
      <c r="D117" s="1340"/>
      <c r="E117" s="1340"/>
      <c r="F117" s="1340"/>
      <c r="G117" s="1340"/>
      <c r="H117" s="1340"/>
      <c r="I117" s="1340"/>
      <c r="J117" s="1340"/>
      <c r="K117" s="1340"/>
      <c r="L117" s="1340"/>
      <c r="M117" s="1340"/>
      <c r="N117" s="1340"/>
      <c r="O117" s="1340"/>
      <c r="P117" s="1340"/>
      <c r="Q117" s="1340"/>
      <c r="R117" s="1340"/>
      <c r="S117" s="1340"/>
      <c r="T117" s="1340"/>
      <c r="U117" s="1340"/>
      <c r="V117" s="1340"/>
      <c r="W117" s="1340"/>
      <c r="X117" s="1340"/>
      <c r="Y117" s="1340"/>
      <c r="Z117" s="1340"/>
    </row>
    <row r="118" spans="1:26" ht="25.5" customHeight="1" x14ac:dyDescent="0.25">
      <c r="A118" s="1340"/>
      <c r="B118" s="1340"/>
      <c r="C118" s="1340"/>
      <c r="D118" s="1340"/>
      <c r="E118" s="1340"/>
      <c r="F118" s="1340"/>
      <c r="G118" s="1340"/>
      <c r="H118" s="1340"/>
      <c r="I118" s="1340"/>
      <c r="J118" s="1340"/>
      <c r="K118" s="1340"/>
      <c r="L118" s="1340"/>
      <c r="M118" s="1340"/>
      <c r="N118" s="1340"/>
      <c r="O118" s="1340"/>
      <c r="P118" s="1340"/>
      <c r="Q118" s="1340"/>
      <c r="R118" s="1340"/>
      <c r="S118" s="1340"/>
      <c r="T118" s="1340"/>
      <c r="U118" s="1340"/>
      <c r="V118" s="1340"/>
      <c r="W118" s="1340"/>
      <c r="X118" s="1340"/>
      <c r="Y118" s="1340"/>
      <c r="Z118" s="1340"/>
    </row>
    <row r="119" spans="1:26" ht="25.5" customHeight="1" x14ac:dyDescent="0.25">
      <c r="A119" s="1340"/>
      <c r="B119" s="1340"/>
      <c r="C119" s="1340"/>
      <c r="D119" s="1340"/>
      <c r="E119" s="1340"/>
      <c r="F119" s="1340"/>
      <c r="G119" s="1340"/>
      <c r="H119" s="1340"/>
      <c r="I119" s="1340"/>
      <c r="J119" s="1340"/>
      <c r="K119" s="1340"/>
      <c r="L119" s="1340"/>
      <c r="M119" s="1340"/>
      <c r="N119" s="1340"/>
      <c r="O119" s="1340"/>
      <c r="P119" s="1340"/>
      <c r="Q119" s="1340"/>
      <c r="R119" s="1340"/>
      <c r="S119" s="1340"/>
      <c r="T119" s="1340"/>
      <c r="U119" s="1340"/>
      <c r="V119" s="1340"/>
      <c r="W119" s="1340"/>
      <c r="X119" s="1340"/>
      <c r="Y119" s="1340"/>
      <c r="Z119" s="1340"/>
    </row>
    <row r="120" spans="1:26" ht="25.5" customHeight="1" x14ac:dyDescent="0.25">
      <c r="A120" s="1340"/>
      <c r="B120" s="1340"/>
      <c r="C120" s="1340"/>
      <c r="D120" s="1340"/>
      <c r="E120" s="1340"/>
      <c r="F120" s="1340"/>
      <c r="G120" s="1340"/>
      <c r="H120" s="1340"/>
      <c r="I120" s="1340"/>
      <c r="J120" s="1340"/>
      <c r="K120" s="1340"/>
      <c r="L120" s="1340"/>
      <c r="M120" s="1340"/>
      <c r="N120" s="1340"/>
      <c r="O120" s="1340"/>
      <c r="P120" s="1340"/>
      <c r="Q120" s="1340"/>
      <c r="R120" s="1340"/>
      <c r="S120" s="1340"/>
      <c r="T120" s="1340"/>
      <c r="U120" s="1340"/>
      <c r="V120" s="1340"/>
      <c r="W120" s="1340"/>
      <c r="X120" s="1340"/>
      <c r="Y120" s="1340"/>
      <c r="Z120" s="1340"/>
    </row>
    <row r="121" spans="1:26" ht="25.5" customHeight="1" x14ac:dyDescent="0.25">
      <c r="A121" s="1340"/>
      <c r="B121" s="1340"/>
      <c r="C121" s="1340"/>
      <c r="D121" s="1340"/>
      <c r="E121" s="1340"/>
      <c r="F121" s="1340"/>
      <c r="G121" s="1340"/>
      <c r="H121" s="1340"/>
      <c r="I121" s="1340"/>
      <c r="J121" s="1340"/>
      <c r="K121" s="1340"/>
      <c r="L121" s="1340"/>
      <c r="M121" s="1340"/>
      <c r="N121" s="1340"/>
      <c r="O121" s="1340"/>
      <c r="P121" s="1340"/>
      <c r="Q121" s="1340"/>
      <c r="R121" s="1340"/>
      <c r="S121" s="1340"/>
      <c r="T121" s="1340"/>
      <c r="U121" s="1340"/>
      <c r="V121" s="1340"/>
      <c r="W121" s="1340"/>
      <c r="X121" s="1340"/>
      <c r="Y121" s="1340"/>
      <c r="Z121" s="1340"/>
    </row>
    <row r="122" spans="1:26" ht="25.5" customHeight="1" x14ac:dyDescent="0.25">
      <c r="A122" s="1340"/>
      <c r="B122" s="1340"/>
      <c r="C122" s="1340"/>
      <c r="D122" s="1340"/>
      <c r="E122" s="1340"/>
      <c r="F122" s="1340"/>
      <c r="G122" s="1340"/>
      <c r="H122" s="1340"/>
      <c r="I122" s="1340"/>
      <c r="J122" s="1340"/>
      <c r="K122" s="1340"/>
      <c r="L122" s="1340"/>
      <c r="M122" s="1340"/>
      <c r="N122" s="1340"/>
      <c r="O122" s="1340"/>
      <c r="P122" s="1340"/>
      <c r="Q122" s="1340"/>
      <c r="R122" s="1340"/>
      <c r="S122" s="1340"/>
      <c r="T122" s="1340"/>
      <c r="U122" s="1340"/>
      <c r="V122" s="1340"/>
      <c r="W122" s="1340"/>
      <c r="X122" s="1340"/>
      <c r="Y122" s="1340"/>
      <c r="Z122" s="1340"/>
    </row>
    <row r="123" spans="1:26" ht="25.5" customHeight="1" x14ac:dyDescent="0.25">
      <c r="A123" s="1340"/>
      <c r="B123" s="1340"/>
      <c r="C123" s="1340"/>
      <c r="D123" s="1340"/>
      <c r="E123" s="1340"/>
      <c r="F123" s="1340"/>
      <c r="G123" s="1340"/>
      <c r="H123" s="1340"/>
      <c r="I123" s="1340"/>
      <c r="J123" s="1340"/>
      <c r="K123" s="1340"/>
      <c r="L123" s="1340"/>
      <c r="M123" s="1340"/>
      <c r="N123" s="1340"/>
      <c r="O123" s="1340"/>
      <c r="P123" s="1340"/>
      <c r="Q123" s="1340"/>
      <c r="R123" s="1340"/>
      <c r="S123" s="1340"/>
      <c r="T123" s="1340"/>
      <c r="U123" s="1340"/>
      <c r="V123" s="1340"/>
      <c r="W123" s="1340"/>
      <c r="X123" s="1340"/>
      <c r="Y123" s="1340"/>
      <c r="Z123" s="1340"/>
    </row>
    <row r="124" spans="1:26" ht="25.5" customHeight="1" x14ac:dyDescent="0.25">
      <c r="A124" s="1340"/>
      <c r="B124" s="1340"/>
      <c r="C124" s="1340"/>
      <c r="D124" s="1340"/>
      <c r="E124" s="1340"/>
      <c r="F124" s="1340"/>
      <c r="G124" s="1340"/>
      <c r="H124" s="1340"/>
      <c r="I124" s="1340"/>
      <c r="J124" s="1340"/>
      <c r="K124" s="1340"/>
      <c r="L124" s="1340"/>
      <c r="M124" s="1340"/>
      <c r="N124" s="1340"/>
      <c r="O124" s="1340"/>
      <c r="P124" s="1340"/>
      <c r="Q124" s="1340"/>
      <c r="R124" s="1340"/>
      <c r="S124" s="1340"/>
      <c r="T124" s="1340"/>
      <c r="U124" s="1340"/>
      <c r="V124" s="1340"/>
      <c r="W124" s="1340"/>
      <c r="X124" s="1340"/>
      <c r="Y124" s="1340"/>
      <c r="Z124" s="1340"/>
    </row>
    <row r="125" spans="1:26" ht="25.5" customHeight="1" x14ac:dyDescent="0.25">
      <c r="A125" s="1340"/>
      <c r="B125" s="1340"/>
      <c r="C125" s="1340"/>
      <c r="D125" s="1340"/>
      <c r="E125" s="1340"/>
      <c r="F125" s="1340"/>
      <c r="G125" s="1340"/>
      <c r="H125" s="1340"/>
      <c r="I125" s="1340"/>
      <c r="J125" s="1340"/>
      <c r="K125" s="1340"/>
      <c r="L125" s="1340"/>
      <c r="M125" s="1340"/>
      <c r="N125" s="1340"/>
      <c r="O125" s="1340"/>
      <c r="P125" s="1340"/>
      <c r="Q125" s="1340"/>
      <c r="R125" s="1340"/>
      <c r="S125" s="1340"/>
      <c r="T125" s="1340"/>
      <c r="U125" s="1340"/>
      <c r="V125" s="1340"/>
      <c r="W125" s="1340"/>
      <c r="X125" s="1340"/>
      <c r="Y125" s="1340"/>
      <c r="Z125" s="1340"/>
    </row>
    <row r="126" spans="1:26" ht="25.5" customHeight="1" x14ac:dyDescent="0.25">
      <c r="A126" s="1340"/>
      <c r="B126" s="1340"/>
      <c r="C126" s="1340"/>
      <c r="D126" s="1340"/>
      <c r="E126" s="1340"/>
      <c r="F126" s="1340"/>
      <c r="G126" s="1340"/>
      <c r="H126" s="1340"/>
      <c r="I126" s="1340"/>
      <c r="J126" s="1340"/>
      <c r="K126" s="1340"/>
      <c r="L126" s="1340"/>
      <c r="M126" s="1340"/>
      <c r="N126" s="1340"/>
      <c r="O126" s="1340"/>
      <c r="P126" s="1340"/>
      <c r="Q126" s="1340"/>
      <c r="R126" s="1340"/>
      <c r="S126" s="1340"/>
      <c r="T126" s="1340"/>
      <c r="U126" s="1340"/>
      <c r="V126" s="1340"/>
      <c r="W126" s="1340"/>
      <c r="X126" s="1340"/>
      <c r="Y126" s="1340"/>
      <c r="Z126" s="1340"/>
    </row>
    <row r="127" spans="1:26" ht="25.5" customHeight="1" x14ac:dyDescent="0.25">
      <c r="A127" s="1340"/>
      <c r="B127" s="1340"/>
      <c r="C127" s="1340"/>
      <c r="D127" s="1340"/>
      <c r="E127" s="1340"/>
      <c r="F127" s="1340"/>
      <c r="G127" s="1340"/>
      <c r="H127" s="1340"/>
      <c r="I127" s="1340"/>
      <c r="J127" s="1340"/>
      <c r="K127" s="1340"/>
      <c r="L127" s="1340"/>
      <c r="M127" s="1340"/>
      <c r="N127" s="1340"/>
      <c r="O127" s="1340"/>
      <c r="P127" s="1340"/>
      <c r="Q127" s="1340"/>
      <c r="R127" s="1340"/>
      <c r="S127" s="1340"/>
      <c r="T127" s="1340"/>
      <c r="U127" s="1340"/>
      <c r="V127" s="1340"/>
      <c r="W127" s="1340"/>
      <c r="X127" s="1340"/>
      <c r="Y127" s="1340"/>
      <c r="Z127" s="1340"/>
    </row>
    <row r="128" spans="1:26" ht="25.5" customHeight="1" x14ac:dyDescent="0.25">
      <c r="A128" s="1340"/>
      <c r="B128" s="1340"/>
      <c r="C128" s="1340"/>
      <c r="D128" s="1340"/>
      <c r="E128" s="1340"/>
      <c r="F128" s="1340"/>
      <c r="G128" s="1340"/>
      <c r="H128" s="1340"/>
      <c r="I128" s="1340"/>
      <c r="J128" s="1340"/>
      <c r="K128" s="1340"/>
      <c r="L128" s="1340"/>
      <c r="M128" s="1340"/>
      <c r="N128" s="1340"/>
      <c r="O128" s="1340"/>
      <c r="P128" s="1340"/>
      <c r="Q128" s="1340"/>
      <c r="R128" s="1340"/>
      <c r="S128" s="1340"/>
      <c r="T128" s="1340"/>
      <c r="U128" s="1340"/>
      <c r="V128" s="1340"/>
      <c r="W128" s="1340"/>
      <c r="X128" s="1340"/>
      <c r="Y128" s="1340"/>
      <c r="Z128" s="1340"/>
    </row>
    <row r="129" spans="1:26" ht="25.5" customHeight="1" x14ac:dyDescent="0.25">
      <c r="A129" s="1340"/>
      <c r="B129" s="1340"/>
      <c r="C129" s="1340"/>
      <c r="D129" s="1340"/>
      <c r="E129" s="1340"/>
      <c r="F129" s="1340"/>
      <c r="G129" s="1340"/>
      <c r="H129" s="1340"/>
      <c r="I129" s="1340"/>
      <c r="J129" s="1340"/>
      <c r="K129" s="1340"/>
      <c r="L129" s="1340"/>
      <c r="M129" s="1340"/>
      <c r="N129" s="1340"/>
      <c r="O129" s="1340"/>
      <c r="P129" s="1340"/>
      <c r="Q129" s="1340"/>
      <c r="R129" s="1340"/>
      <c r="S129" s="1340"/>
      <c r="T129" s="1340"/>
      <c r="U129" s="1340"/>
      <c r="V129" s="1340"/>
      <c r="W129" s="1340"/>
      <c r="X129" s="1340"/>
      <c r="Y129" s="1340"/>
      <c r="Z129" s="1340"/>
    </row>
    <row r="130" spans="1:26" ht="25.5" customHeight="1" x14ac:dyDescent="0.25">
      <c r="A130" s="1340"/>
      <c r="B130" s="1340"/>
      <c r="C130" s="1340"/>
      <c r="D130" s="1340"/>
      <c r="E130" s="1340"/>
      <c r="F130" s="1340"/>
      <c r="G130" s="1340"/>
      <c r="H130" s="1340"/>
      <c r="I130" s="1340"/>
      <c r="J130" s="1340"/>
      <c r="K130" s="1340"/>
      <c r="L130" s="1340"/>
      <c r="M130" s="1340"/>
      <c r="N130" s="1340"/>
      <c r="O130" s="1340"/>
      <c r="P130" s="1340"/>
      <c r="Q130" s="1340"/>
      <c r="R130" s="1340"/>
      <c r="S130" s="1340"/>
      <c r="T130" s="1340"/>
      <c r="U130" s="1340"/>
      <c r="V130" s="1340"/>
      <c r="W130" s="1340"/>
      <c r="X130" s="1340"/>
      <c r="Y130" s="1340"/>
      <c r="Z130" s="1340"/>
    </row>
    <row r="131" spans="1:26" ht="25.5" customHeight="1" x14ac:dyDescent="0.25">
      <c r="A131" s="1340"/>
      <c r="B131" s="1340"/>
      <c r="C131" s="1340"/>
      <c r="D131" s="1340"/>
      <c r="E131" s="1340"/>
      <c r="F131" s="1340"/>
      <c r="G131" s="1340"/>
      <c r="H131" s="1340"/>
      <c r="I131" s="1340"/>
      <c r="J131" s="1340"/>
      <c r="K131" s="1340"/>
      <c r="L131" s="1340"/>
      <c r="M131" s="1340"/>
      <c r="N131" s="1340"/>
      <c r="O131" s="1340"/>
      <c r="P131" s="1340"/>
      <c r="Q131" s="1340"/>
      <c r="R131" s="1340"/>
      <c r="S131" s="1340"/>
      <c r="T131" s="1340"/>
      <c r="U131" s="1340"/>
      <c r="V131" s="1340"/>
      <c r="W131" s="1340"/>
      <c r="X131" s="1340"/>
      <c r="Y131" s="1340"/>
      <c r="Z131" s="1340"/>
    </row>
    <row r="132" spans="1:26" ht="25.5" customHeight="1" x14ac:dyDescent="0.25">
      <c r="A132" s="1340"/>
      <c r="B132" s="1340"/>
      <c r="C132" s="1340"/>
      <c r="D132" s="1340"/>
      <c r="E132" s="1340"/>
      <c r="F132" s="1340"/>
      <c r="G132" s="1340"/>
      <c r="H132" s="1340"/>
      <c r="I132" s="1340"/>
      <c r="J132" s="1340"/>
      <c r="K132" s="1340"/>
      <c r="L132" s="1340"/>
      <c r="M132" s="1340"/>
      <c r="N132" s="1340"/>
      <c r="O132" s="1340"/>
      <c r="P132" s="1340"/>
      <c r="Q132" s="1340"/>
      <c r="R132" s="1340"/>
      <c r="S132" s="1340"/>
      <c r="T132" s="1340"/>
      <c r="U132" s="1340"/>
      <c r="V132" s="1340"/>
      <c r="W132" s="1340"/>
      <c r="X132" s="1340"/>
      <c r="Y132" s="1340"/>
      <c r="Z132" s="1340"/>
    </row>
    <row r="133" spans="1:26" ht="25.5" customHeight="1" x14ac:dyDescent="0.25">
      <c r="A133" s="1340"/>
      <c r="B133" s="1340"/>
      <c r="C133" s="1340"/>
      <c r="D133" s="1340"/>
      <c r="E133" s="1340"/>
      <c r="F133" s="1340"/>
      <c r="G133" s="1340"/>
      <c r="H133" s="1340"/>
      <c r="I133" s="1340"/>
      <c r="J133" s="1340"/>
      <c r="K133" s="1340"/>
      <c r="L133" s="1340"/>
      <c r="M133" s="1340"/>
      <c r="N133" s="1340"/>
      <c r="O133" s="1340"/>
      <c r="P133" s="1340"/>
      <c r="Q133" s="1340"/>
      <c r="R133" s="1340"/>
      <c r="S133" s="1340"/>
      <c r="T133" s="1340"/>
      <c r="U133" s="1340"/>
      <c r="V133" s="1340"/>
      <c r="W133" s="1340"/>
      <c r="X133" s="1340"/>
      <c r="Y133" s="1340"/>
      <c r="Z133" s="1340"/>
    </row>
    <row r="134" spans="1:26" ht="25.5" customHeight="1" x14ac:dyDescent="0.25">
      <c r="A134" s="1340"/>
      <c r="B134" s="1340"/>
      <c r="C134" s="1340"/>
      <c r="D134" s="1340"/>
      <c r="E134" s="1340"/>
      <c r="F134" s="1340"/>
      <c r="G134" s="1340"/>
      <c r="H134" s="1340"/>
      <c r="I134" s="1340"/>
      <c r="J134" s="1340"/>
      <c r="K134" s="1340"/>
      <c r="L134" s="1340"/>
      <c r="M134" s="1340"/>
      <c r="N134" s="1340"/>
      <c r="O134" s="1340"/>
      <c r="P134" s="1340"/>
      <c r="Q134" s="1340"/>
      <c r="R134" s="1340"/>
      <c r="S134" s="1340"/>
      <c r="T134" s="1340"/>
      <c r="U134" s="1340"/>
      <c r="V134" s="1340"/>
      <c r="W134" s="1340"/>
      <c r="X134" s="1340"/>
      <c r="Y134" s="1340"/>
      <c r="Z134" s="1340"/>
    </row>
    <row r="135" spans="1:26" ht="25.5" customHeight="1" x14ac:dyDescent="0.25">
      <c r="A135" s="1340"/>
      <c r="B135" s="1340"/>
      <c r="C135" s="1340"/>
      <c r="D135" s="1340"/>
      <c r="E135" s="1340"/>
      <c r="F135" s="1340"/>
      <c r="G135" s="1340"/>
      <c r="H135" s="1340"/>
      <c r="I135" s="1340"/>
      <c r="J135" s="1340"/>
      <c r="K135" s="1340"/>
      <c r="L135" s="1340"/>
      <c r="M135" s="1340"/>
      <c r="N135" s="1340"/>
      <c r="O135" s="1340"/>
      <c r="P135" s="1340"/>
      <c r="Q135" s="1340"/>
      <c r="R135" s="1340"/>
      <c r="S135" s="1340"/>
      <c r="T135" s="1340"/>
      <c r="U135" s="1340"/>
      <c r="V135" s="1340"/>
      <c r="W135" s="1340"/>
      <c r="X135" s="1340"/>
      <c r="Y135" s="1340"/>
      <c r="Z135" s="1340"/>
    </row>
    <row r="136" spans="1:26" ht="25.5" customHeight="1" x14ac:dyDescent="0.25">
      <c r="A136" s="1340"/>
      <c r="B136" s="1340"/>
      <c r="C136" s="1340"/>
      <c r="D136" s="1340"/>
      <c r="E136" s="1340"/>
      <c r="F136" s="1340"/>
      <c r="G136" s="1340"/>
      <c r="H136" s="1340"/>
      <c r="I136" s="1340"/>
      <c r="J136" s="1340"/>
      <c r="K136" s="1340"/>
      <c r="L136" s="1340"/>
      <c r="M136" s="1340"/>
      <c r="N136" s="1340"/>
      <c r="O136" s="1340"/>
      <c r="P136" s="1340"/>
      <c r="Q136" s="1340"/>
      <c r="R136" s="1340"/>
      <c r="S136" s="1340"/>
      <c r="T136" s="1340"/>
      <c r="U136" s="1340"/>
      <c r="V136" s="1340"/>
      <c r="W136" s="1340"/>
      <c r="X136" s="1340"/>
      <c r="Y136" s="1340"/>
      <c r="Z136" s="1340"/>
    </row>
    <row r="137" spans="1:26" ht="25.5" customHeight="1" x14ac:dyDescent="0.25">
      <c r="A137" s="1340"/>
      <c r="B137" s="1340"/>
      <c r="C137" s="1340"/>
      <c r="D137" s="1340"/>
      <c r="E137" s="1340"/>
      <c r="F137" s="1340"/>
      <c r="G137" s="1340"/>
      <c r="H137" s="1340"/>
      <c r="I137" s="1340"/>
      <c r="J137" s="1340"/>
      <c r="K137" s="1340"/>
      <c r="L137" s="1340"/>
      <c r="M137" s="1340"/>
      <c r="N137" s="1340"/>
      <c r="O137" s="1340"/>
      <c r="P137" s="1340"/>
      <c r="Q137" s="1340"/>
      <c r="R137" s="1340"/>
      <c r="S137" s="1340"/>
      <c r="T137" s="1340"/>
      <c r="U137" s="1340"/>
      <c r="V137" s="1340"/>
      <c r="W137" s="1340"/>
      <c r="X137" s="1340"/>
      <c r="Y137" s="1340"/>
      <c r="Z137" s="1340"/>
    </row>
    <row r="138" spans="1:26" ht="25.5" customHeight="1" x14ac:dyDescent="0.25">
      <c r="A138" s="1340"/>
      <c r="B138" s="1340"/>
      <c r="C138" s="1340"/>
      <c r="D138" s="1340"/>
      <c r="E138" s="1340"/>
      <c r="F138" s="1340"/>
      <c r="G138" s="1340"/>
      <c r="H138" s="1340"/>
      <c r="I138" s="1340"/>
      <c r="J138" s="1340"/>
      <c r="K138" s="1340"/>
      <c r="L138" s="1340"/>
      <c r="M138" s="1340"/>
      <c r="N138" s="1340"/>
      <c r="O138" s="1340"/>
      <c r="P138" s="1340"/>
      <c r="Q138" s="1340"/>
      <c r="R138" s="1340"/>
      <c r="S138" s="1340"/>
      <c r="T138" s="1340"/>
      <c r="U138" s="1340"/>
      <c r="V138" s="1340"/>
      <c r="W138" s="1340"/>
      <c r="X138" s="1340"/>
      <c r="Y138" s="1340"/>
      <c r="Z138" s="1340"/>
    </row>
    <row r="139" spans="1:26" ht="25.5" customHeight="1" x14ac:dyDescent="0.25">
      <c r="A139" s="1340"/>
      <c r="B139" s="1340"/>
      <c r="C139" s="1340"/>
      <c r="D139" s="1340"/>
      <c r="E139" s="1340"/>
      <c r="F139" s="1340"/>
      <c r="G139" s="1340"/>
      <c r="H139" s="1340"/>
      <c r="I139" s="1340"/>
      <c r="J139" s="1340"/>
      <c r="K139" s="1340"/>
      <c r="L139" s="1340"/>
      <c r="M139" s="1340"/>
      <c r="N139" s="1340"/>
      <c r="O139" s="1340"/>
      <c r="P139" s="1340"/>
      <c r="Q139" s="1340"/>
      <c r="R139" s="1340"/>
      <c r="S139" s="1340"/>
      <c r="T139" s="1340"/>
      <c r="U139" s="1340"/>
      <c r="V139" s="1340"/>
      <c r="W139" s="1340"/>
      <c r="X139" s="1340"/>
      <c r="Y139" s="1340"/>
      <c r="Z139" s="1340"/>
    </row>
    <row r="140" spans="1:26" ht="25.5" customHeight="1" x14ac:dyDescent="0.25">
      <c r="A140" s="1340"/>
      <c r="B140" s="1340"/>
      <c r="C140" s="1340"/>
      <c r="D140" s="1340"/>
      <c r="E140" s="1340"/>
      <c r="F140" s="1340"/>
      <c r="G140" s="1340"/>
      <c r="H140" s="1340"/>
      <c r="I140" s="1340"/>
      <c r="J140" s="1340"/>
      <c r="K140" s="1340"/>
      <c r="L140" s="1340"/>
      <c r="M140" s="1340"/>
      <c r="N140" s="1340"/>
      <c r="O140" s="1340"/>
      <c r="P140" s="1340"/>
      <c r="Q140" s="1340"/>
      <c r="R140" s="1340"/>
      <c r="S140" s="1340"/>
      <c r="T140" s="1340"/>
      <c r="U140" s="1340"/>
      <c r="V140" s="1340"/>
      <c r="W140" s="1340"/>
      <c r="X140" s="1340"/>
      <c r="Y140" s="1340"/>
      <c r="Z140" s="1340"/>
    </row>
    <row r="141" spans="1:26" ht="25.5" customHeight="1" x14ac:dyDescent="0.25">
      <c r="A141" s="1340"/>
      <c r="B141" s="1340"/>
      <c r="C141" s="1340"/>
      <c r="D141" s="1340"/>
      <c r="E141" s="1340"/>
      <c r="F141" s="1340"/>
      <c r="G141" s="1340"/>
      <c r="H141" s="1340"/>
      <c r="I141" s="1340"/>
      <c r="J141" s="1340"/>
      <c r="K141" s="1340"/>
      <c r="L141" s="1340"/>
      <c r="M141" s="1340"/>
      <c r="N141" s="1340"/>
      <c r="O141" s="1340"/>
      <c r="P141" s="1340"/>
      <c r="Q141" s="1340"/>
      <c r="R141" s="1340"/>
      <c r="S141" s="1340"/>
      <c r="T141" s="1340"/>
      <c r="U141" s="1340"/>
      <c r="V141" s="1340"/>
      <c r="W141" s="1340"/>
      <c r="X141" s="1340"/>
      <c r="Y141" s="1340"/>
      <c r="Z141" s="1340"/>
    </row>
    <row r="142" spans="1:26" ht="25.5" customHeight="1" x14ac:dyDescent="0.25">
      <c r="A142" s="1340"/>
      <c r="B142" s="1340"/>
      <c r="C142" s="1340"/>
      <c r="D142" s="1340"/>
      <c r="E142" s="1340"/>
      <c r="F142" s="1340"/>
      <c r="G142" s="1340"/>
      <c r="H142" s="1340"/>
      <c r="I142" s="1340"/>
      <c r="J142" s="1340"/>
      <c r="K142" s="1340"/>
      <c r="L142" s="1340"/>
      <c r="M142" s="1340"/>
      <c r="N142" s="1340"/>
      <c r="O142" s="1340"/>
      <c r="P142" s="1340"/>
      <c r="Q142" s="1340"/>
      <c r="R142" s="1340"/>
      <c r="S142" s="1340"/>
      <c r="T142" s="1340"/>
      <c r="U142" s="1340"/>
      <c r="V142" s="1340"/>
      <c r="W142" s="1340"/>
      <c r="X142" s="1340"/>
      <c r="Y142" s="1340"/>
      <c r="Z142" s="1340"/>
    </row>
    <row r="143" spans="1:26" ht="25.5" customHeight="1" x14ac:dyDescent="0.25">
      <c r="A143" s="1340"/>
      <c r="B143" s="1340"/>
      <c r="C143" s="1340"/>
      <c r="D143" s="1340"/>
      <c r="E143" s="1340"/>
      <c r="F143" s="1340"/>
      <c r="G143" s="1340"/>
      <c r="H143" s="1340"/>
      <c r="I143" s="1340"/>
      <c r="J143" s="1340"/>
      <c r="K143" s="1340"/>
      <c r="L143" s="1340"/>
      <c r="M143" s="1340"/>
      <c r="N143" s="1340"/>
      <c r="O143" s="1340"/>
      <c r="P143" s="1340"/>
      <c r="Q143" s="1340"/>
      <c r="R143" s="1340"/>
      <c r="S143" s="1340"/>
      <c r="T143" s="1340"/>
      <c r="U143" s="1340"/>
      <c r="V143" s="1340"/>
      <c r="W143" s="1340"/>
      <c r="X143" s="1340"/>
      <c r="Y143" s="1340"/>
      <c r="Z143" s="1340"/>
    </row>
    <row r="144" spans="1:26" ht="25.5" customHeight="1" x14ac:dyDescent="0.25">
      <c r="A144" s="1340"/>
      <c r="B144" s="1340"/>
      <c r="C144" s="1340"/>
      <c r="D144" s="1340"/>
      <c r="E144" s="1340"/>
      <c r="F144" s="1340"/>
      <c r="G144" s="1340"/>
      <c r="H144" s="1340"/>
      <c r="I144" s="1340"/>
      <c r="J144" s="1340"/>
      <c r="K144" s="1340"/>
      <c r="L144" s="1340"/>
      <c r="M144" s="1340"/>
      <c r="N144" s="1340"/>
      <c r="O144" s="1340"/>
      <c r="P144" s="1340"/>
      <c r="Q144" s="1340"/>
      <c r="R144" s="1340"/>
      <c r="S144" s="1340"/>
      <c r="T144" s="1340"/>
      <c r="U144" s="1340"/>
      <c r="V144" s="1340"/>
      <c r="W144" s="1340"/>
      <c r="X144" s="1340"/>
      <c r="Y144" s="1340"/>
      <c r="Z144" s="1340"/>
    </row>
    <row r="145" spans="1:26" ht="25.5" customHeight="1" x14ac:dyDescent="0.25">
      <c r="A145" s="1340"/>
      <c r="B145" s="1340"/>
      <c r="C145" s="1340"/>
      <c r="D145" s="1340"/>
      <c r="E145" s="1340"/>
      <c r="F145" s="1340"/>
      <c r="G145" s="1340"/>
      <c r="H145" s="1340"/>
      <c r="I145" s="1340"/>
      <c r="J145" s="1340"/>
      <c r="K145" s="1340"/>
      <c r="L145" s="1340"/>
      <c r="M145" s="1340"/>
      <c r="N145" s="1340"/>
      <c r="O145" s="1340"/>
      <c r="P145" s="1340"/>
      <c r="Q145" s="1340"/>
      <c r="R145" s="1340"/>
      <c r="S145" s="1340"/>
      <c r="T145" s="1340"/>
      <c r="U145" s="1340"/>
      <c r="V145" s="1340"/>
      <c r="W145" s="1340"/>
      <c r="X145" s="1340"/>
      <c r="Y145" s="1340"/>
      <c r="Z145" s="1340"/>
    </row>
    <row r="146" spans="1:26" ht="25.5" customHeight="1" x14ac:dyDescent="0.25">
      <c r="A146" s="1340"/>
      <c r="B146" s="1340"/>
      <c r="C146" s="1340"/>
      <c r="D146" s="1340"/>
      <c r="E146" s="1340"/>
      <c r="F146" s="1340"/>
      <c r="G146" s="1340"/>
      <c r="H146" s="1340"/>
      <c r="I146" s="1340"/>
      <c r="J146" s="1340"/>
      <c r="K146" s="1340"/>
      <c r="L146" s="1340"/>
      <c r="M146" s="1340"/>
      <c r="N146" s="1340"/>
      <c r="O146" s="1340"/>
      <c r="P146" s="1340"/>
      <c r="Q146" s="1340"/>
      <c r="R146" s="1340"/>
      <c r="S146" s="1340"/>
      <c r="T146" s="1340"/>
      <c r="U146" s="1340"/>
      <c r="V146" s="1340"/>
      <c r="W146" s="1340"/>
      <c r="X146" s="1340"/>
      <c r="Y146" s="1340"/>
      <c r="Z146" s="1340"/>
    </row>
    <row r="147" spans="1:26" ht="25.5" customHeight="1" x14ac:dyDescent="0.25">
      <c r="A147" s="1340"/>
      <c r="B147" s="1340"/>
      <c r="C147" s="1340"/>
      <c r="D147" s="1340"/>
      <c r="E147" s="1340"/>
      <c r="F147" s="1340"/>
      <c r="G147" s="1340"/>
      <c r="H147" s="1340"/>
      <c r="I147" s="1340"/>
      <c r="J147" s="1340"/>
      <c r="K147" s="1340"/>
      <c r="L147" s="1340"/>
      <c r="M147" s="1340"/>
      <c r="N147" s="1340"/>
      <c r="O147" s="1340"/>
      <c r="P147" s="1340"/>
      <c r="Q147" s="1340"/>
      <c r="R147" s="1340"/>
      <c r="S147" s="1340"/>
      <c r="T147" s="1340"/>
      <c r="U147" s="1340"/>
      <c r="V147" s="1340"/>
      <c r="W147" s="1340"/>
      <c r="X147" s="1340"/>
      <c r="Y147" s="1340"/>
      <c r="Z147" s="1340"/>
    </row>
    <row r="148" spans="1:26" ht="25.5" customHeight="1" x14ac:dyDescent="0.25">
      <c r="A148" s="1340"/>
      <c r="B148" s="1340"/>
      <c r="C148" s="1340"/>
      <c r="D148" s="1340"/>
      <c r="E148" s="1340"/>
      <c r="F148" s="1340"/>
      <c r="G148" s="1340"/>
      <c r="H148" s="1340"/>
      <c r="I148" s="1340"/>
      <c r="J148" s="1340"/>
      <c r="K148" s="1340"/>
      <c r="L148" s="1340"/>
      <c r="M148" s="1340"/>
      <c r="N148" s="1340"/>
      <c r="O148" s="1340"/>
      <c r="P148" s="1340"/>
      <c r="Q148" s="1340"/>
      <c r="R148" s="1340"/>
      <c r="S148" s="1340"/>
      <c r="T148" s="1340"/>
      <c r="U148" s="1340"/>
      <c r="V148" s="1340"/>
      <c r="W148" s="1340"/>
      <c r="X148" s="1340"/>
      <c r="Y148" s="1340"/>
      <c r="Z148" s="1340"/>
    </row>
    <row r="149" spans="1:26" ht="25.5" customHeight="1" x14ac:dyDescent="0.25">
      <c r="A149" s="1340"/>
      <c r="B149" s="1340"/>
      <c r="C149" s="1340"/>
      <c r="D149" s="1340"/>
      <c r="E149" s="1340"/>
      <c r="F149" s="1340"/>
      <c r="G149" s="1340"/>
      <c r="H149" s="1340"/>
      <c r="I149" s="1340"/>
      <c r="J149" s="1340"/>
      <c r="K149" s="1340"/>
      <c r="L149" s="1340"/>
      <c r="M149" s="1340"/>
      <c r="N149" s="1340"/>
      <c r="O149" s="1340"/>
      <c r="P149" s="1340"/>
      <c r="Q149" s="1340"/>
      <c r="R149" s="1340"/>
      <c r="S149" s="1340"/>
      <c r="T149" s="1340"/>
      <c r="U149" s="1340"/>
      <c r="V149" s="1340"/>
      <c r="W149" s="1340"/>
      <c r="X149" s="1340"/>
      <c r="Y149" s="1340"/>
      <c r="Z149" s="1340"/>
    </row>
    <row r="150" spans="1:26" ht="25.5" customHeight="1" x14ac:dyDescent="0.25">
      <c r="A150" s="1340"/>
      <c r="B150" s="1340"/>
      <c r="C150" s="1340"/>
      <c r="D150" s="1340"/>
      <c r="E150" s="1340"/>
      <c r="F150" s="1340"/>
      <c r="G150" s="1340"/>
      <c r="H150" s="1340"/>
      <c r="I150" s="1340"/>
      <c r="J150" s="1340"/>
      <c r="K150" s="1340"/>
      <c r="L150" s="1340"/>
      <c r="M150" s="1340"/>
      <c r="N150" s="1340"/>
      <c r="O150" s="1340"/>
      <c r="P150" s="1340"/>
      <c r="Q150" s="1340"/>
      <c r="R150" s="1340"/>
      <c r="S150" s="1340"/>
      <c r="T150" s="1340"/>
      <c r="U150" s="1340"/>
      <c r="V150" s="1340"/>
      <c r="W150" s="1340"/>
      <c r="X150" s="1340"/>
      <c r="Y150" s="1340"/>
      <c r="Z150" s="1340"/>
    </row>
    <row r="151" spans="1:26" ht="25.5" customHeight="1" x14ac:dyDescent="0.25">
      <c r="A151" s="1340"/>
      <c r="B151" s="1340"/>
      <c r="C151" s="1340"/>
      <c r="D151" s="1340"/>
      <c r="E151" s="1340"/>
      <c r="F151" s="1340"/>
      <c r="G151" s="1340"/>
      <c r="H151" s="1340"/>
      <c r="I151" s="1340"/>
      <c r="J151" s="1340"/>
      <c r="K151" s="1340"/>
      <c r="L151" s="1340"/>
      <c r="M151" s="1340"/>
      <c r="N151" s="1340"/>
      <c r="O151" s="1340"/>
      <c r="P151" s="1340"/>
      <c r="Q151" s="1340"/>
      <c r="R151" s="1340"/>
      <c r="S151" s="1340"/>
      <c r="T151" s="1340"/>
      <c r="U151" s="1340"/>
      <c r="V151" s="1340"/>
      <c r="W151" s="1340"/>
      <c r="X151" s="1340"/>
      <c r="Y151" s="1340"/>
      <c r="Z151" s="1340"/>
    </row>
    <row r="152" spans="1:26" ht="25.5" customHeight="1" x14ac:dyDescent="0.25">
      <c r="A152" s="1340"/>
      <c r="B152" s="1340"/>
      <c r="C152" s="1340"/>
      <c r="D152" s="1340"/>
      <c r="E152" s="1340"/>
      <c r="F152" s="1340"/>
      <c r="G152" s="1340"/>
      <c r="H152" s="1340"/>
      <c r="I152" s="1340"/>
      <c r="J152" s="1340"/>
      <c r="K152" s="1340"/>
      <c r="L152" s="1340"/>
      <c r="M152" s="1340"/>
      <c r="N152" s="1340"/>
      <c r="O152" s="1340"/>
      <c r="P152" s="1340"/>
      <c r="Q152" s="1340"/>
      <c r="R152" s="1340"/>
      <c r="S152" s="1340"/>
      <c r="T152" s="1340"/>
      <c r="U152" s="1340"/>
      <c r="V152" s="1340"/>
      <c r="W152" s="1340"/>
      <c r="X152" s="1340"/>
      <c r="Y152" s="1340"/>
      <c r="Z152" s="1340"/>
    </row>
    <row r="153" spans="1:26" ht="25.5" customHeight="1" x14ac:dyDescent="0.25">
      <c r="A153" s="1340"/>
      <c r="B153" s="1340"/>
      <c r="C153" s="1340"/>
      <c r="D153" s="1340"/>
      <c r="E153" s="1340"/>
      <c r="F153" s="1340"/>
      <c r="G153" s="1340"/>
      <c r="H153" s="1340"/>
      <c r="I153" s="1340"/>
      <c r="J153" s="1340"/>
      <c r="K153" s="1340"/>
      <c r="L153" s="1340"/>
      <c r="M153" s="1340"/>
      <c r="N153" s="1340"/>
      <c r="O153" s="1340"/>
      <c r="P153" s="1340"/>
      <c r="Q153" s="1340"/>
      <c r="R153" s="1340"/>
      <c r="S153" s="1340"/>
      <c r="T153" s="1340"/>
      <c r="U153" s="1340"/>
      <c r="V153" s="1340"/>
      <c r="W153" s="1340"/>
      <c r="X153" s="1340"/>
      <c r="Y153" s="1340"/>
      <c r="Z153" s="1340"/>
    </row>
    <row r="154" spans="1:26" ht="25.5" customHeight="1" x14ac:dyDescent="0.25">
      <c r="A154" s="1340"/>
      <c r="B154" s="1340"/>
      <c r="C154" s="1340"/>
      <c r="D154" s="1340"/>
      <c r="E154" s="1340"/>
      <c r="F154" s="1340"/>
      <c r="G154" s="1340"/>
      <c r="H154" s="1340"/>
      <c r="I154" s="1340"/>
      <c r="J154" s="1340"/>
      <c r="K154" s="1340"/>
      <c r="L154" s="1340"/>
      <c r="M154" s="1340"/>
      <c r="N154" s="1340"/>
      <c r="O154" s="1340"/>
      <c r="P154" s="1340"/>
      <c r="Q154" s="1340"/>
      <c r="R154" s="1340"/>
      <c r="S154" s="1340"/>
      <c r="T154" s="1340"/>
      <c r="U154" s="1340"/>
      <c r="V154" s="1340"/>
      <c r="W154" s="1340"/>
      <c r="X154" s="1340"/>
      <c r="Y154" s="1340"/>
      <c r="Z154" s="1340"/>
    </row>
    <row r="155" spans="1:26" ht="25.5" customHeight="1" x14ac:dyDescent="0.25">
      <c r="A155" s="1340"/>
      <c r="B155" s="1340"/>
      <c r="C155" s="1340"/>
      <c r="D155" s="1340"/>
      <c r="E155" s="1340"/>
      <c r="F155" s="1340"/>
      <c r="G155" s="1340"/>
      <c r="H155" s="1340"/>
      <c r="I155" s="1340"/>
      <c r="J155" s="1340"/>
      <c r="K155" s="1340"/>
      <c r="L155" s="1340"/>
      <c r="M155" s="1340"/>
      <c r="N155" s="1340"/>
      <c r="O155" s="1340"/>
      <c r="P155" s="1340"/>
      <c r="Q155" s="1340"/>
      <c r="R155" s="1340"/>
      <c r="S155" s="1340"/>
      <c r="T155" s="1340"/>
      <c r="U155" s="1340"/>
      <c r="V155" s="1340"/>
      <c r="W155" s="1340"/>
      <c r="X155" s="1340"/>
      <c r="Y155" s="1340"/>
      <c r="Z155" s="1340"/>
    </row>
    <row r="156" spans="1:26" ht="25.5" customHeight="1" x14ac:dyDescent="0.25">
      <c r="A156" s="1340"/>
      <c r="B156" s="1340"/>
      <c r="C156" s="1340"/>
      <c r="D156" s="1340"/>
      <c r="E156" s="1340"/>
      <c r="F156" s="1340"/>
      <c r="G156" s="1340"/>
      <c r="H156" s="1340"/>
      <c r="I156" s="1340"/>
      <c r="J156" s="1340"/>
      <c r="K156" s="1340"/>
      <c r="L156" s="1340"/>
      <c r="M156" s="1340"/>
      <c r="N156" s="1340"/>
      <c r="O156" s="1340"/>
      <c r="P156" s="1340"/>
      <c r="Q156" s="1340"/>
      <c r="R156" s="1340"/>
      <c r="S156" s="1340"/>
      <c r="T156" s="1340"/>
      <c r="U156" s="1340"/>
      <c r="V156" s="1340"/>
      <c r="W156" s="1340"/>
      <c r="X156" s="1340"/>
      <c r="Y156" s="1340"/>
      <c r="Z156" s="1340"/>
    </row>
    <row r="157" spans="1:26" ht="25.5" customHeight="1" x14ac:dyDescent="0.25">
      <c r="A157" s="1340"/>
      <c r="B157" s="1340"/>
      <c r="C157" s="1340"/>
      <c r="D157" s="1340"/>
      <c r="E157" s="1340"/>
      <c r="F157" s="1340"/>
      <c r="G157" s="1340"/>
      <c r="H157" s="1340"/>
      <c r="I157" s="1340"/>
      <c r="J157" s="1340"/>
      <c r="K157" s="1340"/>
      <c r="L157" s="1340"/>
      <c r="M157" s="1340"/>
      <c r="N157" s="1340"/>
      <c r="O157" s="1340"/>
      <c r="P157" s="1340"/>
      <c r="Q157" s="1340"/>
      <c r="R157" s="1340"/>
      <c r="S157" s="1340"/>
      <c r="T157" s="1340"/>
      <c r="U157" s="1340"/>
      <c r="V157" s="1340"/>
      <c r="W157" s="1340"/>
      <c r="X157" s="1340"/>
      <c r="Y157" s="1340"/>
      <c r="Z157" s="1340"/>
    </row>
    <row r="158" spans="1:26" ht="25.5" customHeight="1" x14ac:dyDescent="0.25">
      <c r="A158" s="1340"/>
      <c r="B158" s="1340"/>
      <c r="C158" s="1340"/>
      <c r="D158" s="1340"/>
      <c r="E158" s="1340"/>
      <c r="F158" s="1340"/>
      <c r="G158" s="1340"/>
      <c r="H158" s="1340"/>
      <c r="I158" s="1340"/>
      <c r="J158" s="1340"/>
      <c r="K158" s="1340"/>
      <c r="L158" s="1340"/>
      <c r="M158" s="1340"/>
      <c r="N158" s="1340"/>
      <c r="O158" s="1340"/>
      <c r="P158" s="1340"/>
      <c r="Q158" s="1340"/>
      <c r="R158" s="1340"/>
      <c r="S158" s="1340"/>
      <c r="T158" s="1340"/>
      <c r="U158" s="1340"/>
      <c r="V158" s="1340"/>
      <c r="W158" s="1340"/>
      <c r="X158" s="1340"/>
      <c r="Y158" s="1340"/>
      <c r="Z158" s="1340"/>
    </row>
    <row r="159" spans="1:26" ht="25.5" customHeight="1" x14ac:dyDescent="0.25">
      <c r="A159" s="1340"/>
      <c r="B159" s="1340"/>
      <c r="C159" s="1340"/>
      <c r="D159" s="1340"/>
      <c r="E159" s="1340"/>
      <c r="F159" s="1340"/>
      <c r="G159" s="1340"/>
      <c r="H159" s="1340"/>
      <c r="I159" s="1340"/>
      <c r="J159" s="1340"/>
      <c r="K159" s="1340"/>
      <c r="L159" s="1340"/>
      <c r="M159" s="1340"/>
      <c r="N159" s="1340"/>
      <c r="O159" s="1340"/>
      <c r="P159" s="1340"/>
      <c r="Q159" s="1340"/>
      <c r="R159" s="1340"/>
      <c r="S159" s="1340"/>
      <c r="T159" s="1340"/>
      <c r="U159" s="1340"/>
      <c r="V159" s="1340"/>
      <c r="W159" s="1340"/>
      <c r="X159" s="1340"/>
      <c r="Y159" s="1340"/>
      <c r="Z159" s="1340"/>
    </row>
    <row r="160" spans="1:26" ht="25.5" customHeight="1" x14ac:dyDescent="0.25">
      <c r="A160" s="1340"/>
      <c r="B160" s="1340"/>
      <c r="C160" s="1340"/>
      <c r="D160" s="1340"/>
      <c r="E160" s="1340"/>
      <c r="F160" s="1340"/>
      <c r="G160" s="1340"/>
      <c r="H160" s="1340"/>
      <c r="I160" s="1340"/>
      <c r="J160" s="1340"/>
      <c r="K160" s="1340"/>
      <c r="L160" s="1340"/>
      <c r="M160" s="1340"/>
      <c r="N160" s="1340"/>
      <c r="O160" s="1340"/>
      <c r="P160" s="1340"/>
      <c r="Q160" s="1340"/>
      <c r="R160" s="1340"/>
      <c r="S160" s="1340"/>
      <c r="T160" s="1340"/>
      <c r="U160" s="1340"/>
      <c r="V160" s="1340"/>
      <c r="W160" s="1340"/>
      <c r="X160" s="1340"/>
      <c r="Y160" s="1340"/>
      <c r="Z160" s="1340"/>
    </row>
    <row r="161" spans="1:26" ht="25.5" customHeight="1" x14ac:dyDescent="0.25">
      <c r="A161" s="1340"/>
      <c r="B161" s="1340"/>
      <c r="C161" s="1340"/>
      <c r="D161" s="1340"/>
      <c r="E161" s="1340"/>
      <c r="F161" s="1340"/>
      <c r="G161" s="1340"/>
      <c r="H161" s="1340"/>
      <c r="I161" s="1340"/>
      <c r="J161" s="1340"/>
      <c r="K161" s="1340"/>
      <c r="L161" s="1340"/>
      <c r="M161" s="1340"/>
      <c r="N161" s="1340"/>
      <c r="O161" s="1340"/>
      <c r="P161" s="1340"/>
      <c r="Q161" s="1340"/>
      <c r="R161" s="1340"/>
      <c r="S161" s="1340"/>
      <c r="T161" s="1340"/>
      <c r="U161" s="1340"/>
      <c r="V161" s="1340"/>
      <c r="W161" s="1340"/>
      <c r="X161" s="1340"/>
      <c r="Y161" s="1340"/>
      <c r="Z161" s="1340"/>
    </row>
    <row r="162" spans="1:26" ht="25.5" customHeight="1" x14ac:dyDescent="0.25">
      <c r="A162" s="1340"/>
      <c r="B162" s="1340"/>
      <c r="C162" s="1340"/>
      <c r="D162" s="1340"/>
      <c r="E162" s="1340"/>
      <c r="F162" s="1340"/>
      <c r="G162" s="1340"/>
      <c r="H162" s="1340"/>
      <c r="I162" s="1340"/>
      <c r="J162" s="1340"/>
      <c r="K162" s="1340"/>
      <c r="L162" s="1340"/>
      <c r="M162" s="1340"/>
      <c r="N162" s="1340"/>
      <c r="O162" s="1340"/>
      <c r="P162" s="1340"/>
      <c r="Q162" s="1340"/>
      <c r="R162" s="1340"/>
      <c r="S162" s="1340"/>
      <c r="T162" s="1340"/>
      <c r="U162" s="1340"/>
      <c r="V162" s="1340"/>
      <c r="W162" s="1340"/>
      <c r="X162" s="1340"/>
      <c r="Y162" s="1340"/>
      <c r="Z162" s="1340"/>
    </row>
    <row r="163" spans="1:26" ht="25.5" customHeight="1" x14ac:dyDescent="0.25">
      <c r="A163" s="1340"/>
      <c r="B163" s="1340"/>
      <c r="C163" s="1340"/>
      <c r="D163" s="1340"/>
      <c r="E163" s="1340"/>
      <c r="F163" s="1340"/>
      <c r="G163" s="1340"/>
      <c r="H163" s="1340"/>
      <c r="I163" s="1340"/>
      <c r="J163" s="1340"/>
      <c r="K163" s="1340"/>
      <c r="L163" s="1340"/>
      <c r="M163" s="1340"/>
      <c r="N163" s="1340"/>
      <c r="O163" s="1340"/>
      <c r="P163" s="1340"/>
      <c r="Q163" s="1340"/>
      <c r="R163" s="1340"/>
      <c r="S163" s="1340"/>
      <c r="T163" s="1340"/>
      <c r="U163" s="1340"/>
      <c r="V163" s="1340"/>
      <c r="W163" s="1340"/>
      <c r="X163" s="1340"/>
      <c r="Y163" s="1340"/>
      <c r="Z163" s="1340"/>
    </row>
    <row r="164" spans="1:26" ht="25.5" customHeight="1" x14ac:dyDescent="0.25">
      <c r="A164" s="1340"/>
      <c r="B164" s="1340"/>
      <c r="C164" s="1340"/>
      <c r="D164" s="1340"/>
      <c r="E164" s="1340"/>
      <c r="F164" s="1340"/>
      <c r="G164" s="1340"/>
      <c r="H164" s="1340"/>
      <c r="I164" s="1340"/>
      <c r="J164" s="1340"/>
      <c r="K164" s="1340"/>
      <c r="L164" s="1340"/>
      <c r="M164" s="1340"/>
      <c r="N164" s="1340"/>
      <c r="O164" s="1340"/>
      <c r="P164" s="1340"/>
      <c r="Q164" s="1340"/>
      <c r="R164" s="1340"/>
      <c r="S164" s="1340"/>
      <c r="T164" s="1340"/>
      <c r="U164" s="1340"/>
      <c r="V164" s="1340"/>
      <c r="W164" s="1340"/>
      <c r="X164" s="1340"/>
      <c r="Y164" s="1340"/>
      <c r="Z164" s="1340"/>
    </row>
    <row r="165" spans="1:26" ht="25.5" customHeight="1" x14ac:dyDescent="0.25">
      <c r="A165" s="1340"/>
      <c r="B165" s="1340"/>
      <c r="C165" s="1340"/>
      <c r="D165" s="1340"/>
      <c r="E165" s="1340"/>
      <c r="F165" s="1340"/>
      <c r="G165" s="1340"/>
      <c r="H165" s="1340"/>
      <c r="I165" s="1340"/>
      <c r="J165" s="1340"/>
      <c r="K165" s="1340"/>
      <c r="L165" s="1340"/>
      <c r="M165" s="1340"/>
      <c r="N165" s="1340"/>
      <c r="O165" s="1340"/>
      <c r="P165" s="1340"/>
      <c r="Q165" s="1340"/>
      <c r="R165" s="1340"/>
      <c r="S165" s="1340"/>
      <c r="T165" s="1340"/>
      <c r="U165" s="1340"/>
      <c r="V165" s="1340"/>
      <c r="W165" s="1340"/>
      <c r="X165" s="1340"/>
      <c r="Y165" s="1340"/>
      <c r="Z165" s="1340"/>
    </row>
    <row r="166" spans="1:26" ht="25.5" customHeight="1" x14ac:dyDescent="0.25">
      <c r="A166" s="1340"/>
      <c r="B166" s="1340"/>
      <c r="C166" s="1340"/>
      <c r="D166" s="1340"/>
      <c r="E166" s="1340"/>
      <c r="F166" s="1340"/>
      <c r="G166" s="1340"/>
      <c r="H166" s="1340"/>
      <c r="I166" s="1340"/>
      <c r="J166" s="1340"/>
      <c r="K166" s="1340"/>
      <c r="L166" s="1340"/>
      <c r="M166" s="1340"/>
      <c r="N166" s="1340"/>
      <c r="O166" s="1340"/>
      <c r="P166" s="1340"/>
      <c r="Q166" s="1340"/>
      <c r="R166" s="1340"/>
      <c r="S166" s="1340"/>
      <c r="T166" s="1340"/>
      <c r="U166" s="1340"/>
      <c r="V166" s="1340"/>
      <c r="W166" s="1340"/>
      <c r="X166" s="1340"/>
      <c r="Y166" s="1340"/>
      <c r="Z166" s="1340"/>
    </row>
    <row r="167" spans="1:26" ht="25.5" customHeight="1" x14ac:dyDescent="0.25">
      <c r="A167" s="1340"/>
      <c r="B167" s="1340"/>
      <c r="C167" s="1340"/>
      <c r="D167" s="1340"/>
      <c r="E167" s="1340"/>
      <c r="F167" s="1340"/>
      <c r="G167" s="1340"/>
      <c r="H167" s="1340"/>
      <c r="I167" s="1340"/>
      <c r="J167" s="1340"/>
      <c r="K167" s="1340"/>
      <c r="L167" s="1340"/>
      <c r="M167" s="1340"/>
      <c r="N167" s="1340"/>
      <c r="O167" s="1340"/>
      <c r="P167" s="1340"/>
      <c r="Q167" s="1340"/>
      <c r="R167" s="1340"/>
      <c r="S167" s="1340"/>
      <c r="T167" s="1340"/>
      <c r="U167" s="1340"/>
      <c r="V167" s="1340"/>
      <c r="W167" s="1340"/>
      <c r="X167" s="1340"/>
      <c r="Y167" s="1340"/>
      <c r="Z167" s="1340"/>
    </row>
    <row r="168" spans="1:26" ht="25.5" customHeight="1" x14ac:dyDescent="0.25">
      <c r="A168" s="1340"/>
      <c r="B168" s="1340"/>
      <c r="C168" s="1340"/>
      <c r="D168" s="1340"/>
      <c r="E168" s="1340"/>
      <c r="F168" s="1340"/>
      <c r="G168" s="1340"/>
      <c r="H168" s="1340"/>
      <c r="I168" s="1340"/>
      <c r="J168" s="1340"/>
      <c r="K168" s="1340"/>
      <c r="L168" s="1340"/>
      <c r="M168" s="1340"/>
      <c r="N168" s="1340"/>
      <c r="O168" s="1340"/>
      <c r="P168" s="1340"/>
      <c r="Q168" s="1340"/>
      <c r="R168" s="1340"/>
      <c r="S168" s="1340"/>
      <c r="T168" s="1340"/>
      <c r="U168" s="1340"/>
      <c r="V168" s="1340"/>
      <c r="W168" s="1340"/>
      <c r="X168" s="1340"/>
      <c r="Y168" s="1340"/>
      <c r="Z168" s="1340"/>
    </row>
    <row r="169" spans="1:26" ht="25.5" customHeight="1" x14ac:dyDescent="0.25">
      <c r="A169" s="1340"/>
      <c r="B169" s="1340"/>
      <c r="C169" s="1340"/>
      <c r="D169" s="1340"/>
      <c r="E169" s="1340"/>
      <c r="F169" s="1340"/>
      <c r="G169" s="1340"/>
      <c r="H169" s="1340"/>
      <c r="I169" s="1340" t="s">
        <v>655</v>
      </c>
      <c r="J169" s="1340"/>
      <c r="K169" s="1340"/>
      <c r="L169" s="1340"/>
      <c r="M169" s="1340"/>
      <c r="N169" s="1340"/>
      <c r="O169" s="1340"/>
      <c r="P169" s="1340"/>
      <c r="Q169" s="1340"/>
      <c r="R169" s="1340"/>
      <c r="S169" s="1340"/>
      <c r="T169" s="1340"/>
      <c r="U169" s="1340"/>
      <c r="V169" s="1340"/>
      <c r="W169" s="1340"/>
      <c r="X169" s="1340"/>
      <c r="Y169" s="1340"/>
      <c r="Z169" s="1340"/>
    </row>
    <row r="170" spans="1:26" ht="25.5" customHeight="1" x14ac:dyDescent="0.25">
      <c r="A170" s="1340"/>
      <c r="B170" s="1340"/>
      <c r="C170" s="1340"/>
      <c r="D170" s="1340"/>
      <c r="E170" s="1340"/>
      <c r="F170" s="1340"/>
      <c r="G170" s="1340"/>
      <c r="H170" s="1340"/>
      <c r="I170" s="1340"/>
      <c r="J170" s="1340"/>
      <c r="K170" s="1340"/>
      <c r="L170" s="1340"/>
      <c r="M170" s="1340"/>
      <c r="N170" s="1340"/>
      <c r="O170" s="1340"/>
      <c r="P170" s="1340"/>
      <c r="Q170" s="1340"/>
      <c r="R170" s="1340"/>
      <c r="S170" s="1340"/>
      <c r="T170" s="1340"/>
      <c r="U170" s="1340"/>
      <c r="V170" s="1340"/>
      <c r="W170" s="1340"/>
      <c r="X170" s="1340"/>
      <c r="Y170" s="1340"/>
      <c r="Z170" s="1340"/>
    </row>
    <row r="171" spans="1:26" ht="25.5" customHeight="1" x14ac:dyDescent="0.25">
      <c r="A171" s="1340"/>
      <c r="B171" s="1340"/>
      <c r="C171" s="1340"/>
      <c r="D171" s="1340"/>
      <c r="E171" s="1340"/>
      <c r="F171" s="1340"/>
      <c r="G171" s="1340"/>
      <c r="H171" s="1340"/>
      <c r="I171" s="1340"/>
      <c r="J171" s="1340"/>
      <c r="K171" s="1340"/>
      <c r="L171" s="1340"/>
      <c r="M171" s="1340"/>
      <c r="N171" s="1340"/>
      <c r="O171" s="1340"/>
      <c r="P171" s="1340"/>
      <c r="Q171" s="1340"/>
      <c r="R171" s="1340"/>
      <c r="S171" s="1340"/>
      <c r="T171" s="1340"/>
      <c r="U171" s="1340"/>
      <c r="V171" s="1340"/>
      <c r="W171" s="1340"/>
      <c r="X171" s="1340"/>
      <c r="Y171" s="1340"/>
      <c r="Z171" s="1340"/>
    </row>
    <row r="172" spans="1:26" ht="25.5" customHeight="1" x14ac:dyDescent="0.25">
      <c r="A172" s="1340"/>
      <c r="B172" s="1340"/>
      <c r="C172" s="1340"/>
      <c r="D172" s="1340"/>
      <c r="E172" s="1340"/>
      <c r="F172" s="1340"/>
      <c r="G172" s="1340"/>
      <c r="H172" s="1340"/>
      <c r="I172" s="1340"/>
      <c r="J172" s="1340"/>
      <c r="K172" s="1340"/>
      <c r="L172" s="1340"/>
      <c r="M172" s="1340"/>
      <c r="N172" s="1340"/>
      <c r="O172" s="1340"/>
      <c r="P172" s="1340"/>
      <c r="Q172" s="1340"/>
      <c r="R172" s="1340"/>
      <c r="S172" s="1340"/>
      <c r="T172" s="1340"/>
      <c r="U172" s="1340"/>
      <c r="V172" s="1340"/>
      <c r="W172" s="1340"/>
      <c r="X172" s="1340"/>
      <c r="Y172" s="1340"/>
      <c r="Z172" s="1340"/>
    </row>
    <row r="173" spans="1:26" ht="25.5" customHeight="1" x14ac:dyDescent="0.25">
      <c r="A173" s="1340"/>
      <c r="B173" s="1340"/>
      <c r="C173" s="1340"/>
      <c r="D173" s="1340"/>
      <c r="E173" s="1340"/>
      <c r="F173" s="1340"/>
      <c r="G173" s="1340"/>
      <c r="H173" s="1340"/>
      <c r="I173" s="1340"/>
      <c r="J173" s="1340"/>
      <c r="K173" s="1340"/>
      <c r="L173" s="1340"/>
      <c r="M173" s="1340"/>
      <c r="N173" s="1340"/>
      <c r="O173" s="1340"/>
      <c r="P173" s="1340"/>
      <c r="Q173" s="1340"/>
      <c r="R173" s="1340"/>
      <c r="S173" s="1340"/>
      <c r="T173" s="1340"/>
      <c r="U173" s="1340"/>
      <c r="V173" s="1340"/>
      <c r="W173" s="1340"/>
      <c r="X173" s="1340"/>
      <c r="Y173" s="1340"/>
      <c r="Z173" s="1340"/>
    </row>
    <row r="174" spans="1:26" ht="25.5" customHeight="1" x14ac:dyDescent="0.25">
      <c r="A174" s="1340"/>
      <c r="B174" s="1340"/>
      <c r="C174" s="1340"/>
      <c r="D174" s="1340"/>
      <c r="E174" s="1340"/>
      <c r="F174" s="1340"/>
      <c r="G174" s="1340"/>
      <c r="H174" s="1340"/>
      <c r="I174" s="1340"/>
      <c r="J174" s="1340"/>
      <c r="K174" s="1340"/>
      <c r="L174" s="1340"/>
      <c r="M174" s="1340"/>
      <c r="N174" s="1340"/>
      <c r="O174" s="1340"/>
      <c r="P174" s="1340"/>
      <c r="Q174" s="1340"/>
      <c r="R174" s="1340"/>
      <c r="S174" s="1340"/>
      <c r="T174" s="1340"/>
      <c r="U174" s="1340"/>
      <c r="V174" s="1340"/>
      <c r="W174" s="1340"/>
      <c r="X174" s="1340"/>
      <c r="Y174" s="1340"/>
      <c r="Z174" s="1340"/>
    </row>
    <row r="175" spans="1:26" ht="25.5" customHeight="1" x14ac:dyDescent="0.25">
      <c r="A175" s="1340"/>
      <c r="B175" s="1340"/>
      <c r="C175" s="1340"/>
      <c r="D175" s="1340"/>
      <c r="E175" s="1340"/>
      <c r="F175" s="1340"/>
      <c r="G175" s="1340"/>
      <c r="H175" s="1340"/>
      <c r="I175" s="1340"/>
      <c r="J175" s="1340"/>
      <c r="K175" s="1340"/>
      <c r="L175" s="1340"/>
      <c r="M175" s="1340"/>
      <c r="N175" s="1340"/>
      <c r="O175" s="1340"/>
      <c r="P175" s="1340"/>
      <c r="Q175" s="1340"/>
      <c r="R175" s="1340"/>
      <c r="S175" s="1340"/>
      <c r="T175" s="1340"/>
      <c r="U175" s="1340"/>
      <c r="V175" s="1340"/>
      <c r="W175" s="1340"/>
      <c r="X175" s="1340"/>
      <c r="Y175" s="1340"/>
      <c r="Z175" s="1340"/>
    </row>
    <row r="176" spans="1:26" ht="25.5" customHeight="1" x14ac:dyDescent="0.25">
      <c r="A176" s="1340"/>
      <c r="B176" s="1340"/>
      <c r="C176" s="1340"/>
      <c r="D176" s="1340"/>
      <c r="E176" s="1340"/>
      <c r="F176" s="1340"/>
      <c r="G176" s="1340"/>
      <c r="H176" s="1340"/>
      <c r="I176" s="1340"/>
      <c r="J176" s="1340"/>
      <c r="K176" s="1340"/>
      <c r="L176" s="1340"/>
      <c r="M176" s="1340"/>
      <c r="N176" s="1340"/>
      <c r="O176" s="1340"/>
      <c r="P176" s="1340"/>
      <c r="Q176" s="1340"/>
      <c r="R176" s="1340"/>
      <c r="S176" s="1340"/>
      <c r="T176" s="1340"/>
      <c r="U176" s="1340"/>
      <c r="V176" s="1340"/>
      <c r="W176" s="1340"/>
      <c r="X176" s="1340"/>
      <c r="Y176" s="1340"/>
      <c r="Z176" s="1340"/>
    </row>
    <row r="177" spans="1:26" ht="25.5" customHeight="1" x14ac:dyDescent="0.25">
      <c r="A177" s="1340"/>
      <c r="B177" s="1340"/>
      <c r="C177" s="1340"/>
      <c r="D177" s="1340"/>
      <c r="E177" s="1340"/>
      <c r="F177" s="1340"/>
      <c r="G177" s="1340"/>
      <c r="H177" s="1340"/>
      <c r="I177" s="1340"/>
      <c r="J177" s="1340"/>
      <c r="K177" s="1340"/>
      <c r="L177" s="1340"/>
      <c r="M177" s="1340"/>
      <c r="N177" s="1340"/>
      <c r="O177" s="1340"/>
      <c r="P177" s="1340"/>
      <c r="Q177" s="1340"/>
      <c r="R177" s="1340"/>
      <c r="S177" s="1340"/>
      <c r="T177" s="1340"/>
      <c r="U177" s="1340"/>
      <c r="V177" s="1340"/>
      <c r="W177" s="1340"/>
      <c r="X177" s="1340"/>
      <c r="Y177" s="1340"/>
      <c r="Z177" s="1340"/>
    </row>
    <row r="178" spans="1:26" ht="25.5" customHeight="1" x14ac:dyDescent="0.25">
      <c r="A178" s="1340"/>
      <c r="B178" s="1340"/>
      <c r="C178" s="1340"/>
      <c r="D178" s="1340"/>
      <c r="E178" s="1340"/>
      <c r="F178" s="1340"/>
      <c r="G178" s="1340"/>
      <c r="H178" s="1340"/>
      <c r="I178" s="1340"/>
      <c r="J178" s="1340"/>
      <c r="K178" s="1340"/>
      <c r="L178" s="1340"/>
      <c r="M178" s="1340"/>
      <c r="N178" s="1340"/>
      <c r="O178" s="1340"/>
      <c r="P178" s="1340"/>
      <c r="Q178" s="1340"/>
      <c r="R178" s="1340"/>
      <c r="S178" s="1340"/>
      <c r="T178" s="1340"/>
      <c r="U178" s="1340"/>
      <c r="V178" s="1340"/>
      <c r="W178" s="1340"/>
      <c r="X178" s="1340"/>
      <c r="Y178" s="1340"/>
      <c r="Z178" s="1340"/>
    </row>
    <row r="179" spans="1:26" ht="25.5" customHeight="1" x14ac:dyDescent="0.25">
      <c r="A179" s="1340"/>
      <c r="B179" s="1340"/>
      <c r="C179" s="1340"/>
      <c r="D179" s="1340"/>
      <c r="E179" s="1340"/>
      <c r="F179" s="1340"/>
      <c r="G179" s="1340"/>
      <c r="H179" s="1340"/>
      <c r="I179" s="1340"/>
      <c r="J179" s="1340"/>
      <c r="K179" s="1340"/>
      <c r="L179" s="1340"/>
      <c r="M179" s="1340"/>
      <c r="N179" s="1340"/>
      <c r="O179" s="1340"/>
      <c r="P179" s="1340"/>
      <c r="Q179" s="1340"/>
      <c r="R179" s="1340"/>
      <c r="S179" s="1340"/>
      <c r="T179" s="1340"/>
      <c r="U179" s="1340"/>
      <c r="V179" s="1340"/>
      <c r="W179" s="1340"/>
      <c r="X179" s="1340"/>
      <c r="Y179" s="1340"/>
      <c r="Z179" s="1340"/>
    </row>
    <row r="180" spans="1:26" ht="25.5" customHeight="1" x14ac:dyDescent="0.25">
      <c r="A180" s="1340"/>
      <c r="B180" s="1340"/>
      <c r="C180" s="1340"/>
      <c r="D180" s="1340"/>
      <c r="E180" s="1340"/>
      <c r="F180" s="1340"/>
      <c r="G180" s="1340"/>
      <c r="H180" s="1340"/>
      <c r="I180" s="1340"/>
      <c r="J180" s="1340"/>
      <c r="K180" s="1340"/>
      <c r="L180" s="1340"/>
      <c r="M180" s="1340"/>
      <c r="N180" s="1340"/>
      <c r="O180" s="1340"/>
      <c r="P180" s="1340"/>
      <c r="Q180" s="1340"/>
      <c r="R180" s="1340"/>
      <c r="S180" s="1340"/>
      <c r="T180" s="1340"/>
      <c r="U180" s="1340"/>
      <c r="V180" s="1340"/>
      <c r="W180" s="1340"/>
      <c r="X180" s="1340"/>
      <c r="Y180" s="1340"/>
      <c r="Z180" s="1340"/>
    </row>
    <row r="181" spans="1:26" ht="25.5" customHeight="1" x14ac:dyDescent="0.25">
      <c r="A181" s="1340"/>
      <c r="B181" s="1340"/>
      <c r="C181" s="1340"/>
      <c r="D181" s="1340"/>
      <c r="E181" s="1340"/>
      <c r="F181" s="1340"/>
      <c r="G181" s="1340"/>
      <c r="H181" s="1340"/>
      <c r="I181" s="1340"/>
      <c r="J181" s="1340"/>
      <c r="K181" s="1340"/>
      <c r="L181" s="1340"/>
      <c r="M181" s="1340"/>
      <c r="N181" s="1340"/>
      <c r="O181" s="1340"/>
      <c r="P181" s="1340"/>
      <c r="Q181" s="1340"/>
      <c r="R181" s="1340"/>
      <c r="S181" s="1340"/>
      <c r="T181" s="1340"/>
      <c r="U181" s="1340"/>
      <c r="V181" s="1340"/>
      <c r="W181" s="1340"/>
      <c r="X181" s="1340"/>
      <c r="Y181" s="1340"/>
      <c r="Z181" s="1340"/>
    </row>
    <row r="182" spans="1:26" ht="25.5" customHeight="1" x14ac:dyDescent="0.25">
      <c r="A182" s="1340"/>
      <c r="B182" s="1340"/>
      <c r="C182" s="1340"/>
      <c r="D182" s="1340"/>
      <c r="E182" s="1340"/>
      <c r="F182" s="1340"/>
      <c r="G182" s="1340"/>
      <c r="H182" s="1340"/>
      <c r="I182" s="1340"/>
      <c r="J182" s="1340"/>
      <c r="K182" s="1340"/>
      <c r="L182" s="1340"/>
      <c r="M182" s="1340"/>
      <c r="N182" s="1340"/>
      <c r="O182" s="1340"/>
      <c r="P182" s="1340"/>
      <c r="Q182" s="1340"/>
      <c r="R182" s="1340"/>
      <c r="S182" s="1340"/>
      <c r="T182" s="1340"/>
      <c r="U182" s="1340"/>
      <c r="V182" s="1340"/>
      <c r="W182" s="1340"/>
      <c r="X182" s="1340"/>
      <c r="Y182" s="1340"/>
      <c r="Z182" s="1340"/>
    </row>
    <row r="183" spans="1:26" ht="25.5" customHeight="1" x14ac:dyDescent="0.25">
      <c r="A183" s="1340"/>
      <c r="B183" s="1340"/>
      <c r="C183" s="1340"/>
      <c r="D183" s="1340"/>
      <c r="E183" s="1340"/>
      <c r="F183" s="1340"/>
      <c r="G183" s="1340"/>
      <c r="H183" s="1340"/>
      <c r="I183" s="1340"/>
      <c r="J183" s="1340"/>
      <c r="K183" s="1340"/>
      <c r="L183" s="1340"/>
      <c r="M183" s="1340"/>
      <c r="N183" s="1340"/>
      <c r="O183" s="1340"/>
      <c r="P183" s="1340"/>
      <c r="Q183" s="1340"/>
      <c r="R183" s="1340"/>
      <c r="S183" s="1340"/>
      <c r="T183" s="1340"/>
      <c r="U183" s="1340"/>
      <c r="V183" s="1340"/>
      <c r="W183" s="1340"/>
      <c r="X183" s="1340"/>
      <c r="Y183" s="1340"/>
      <c r="Z183" s="1340"/>
    </row>
    <row r="184" spans="1:26" ht="25.5" customHeight="1" x14ac:dyDescent="0.25">
      <c r="A184" s="1340"/>
      <c r="B184" s="1340"/>
      <c r="C184" s="1340"/>
      <c r="D184" s="1340"/>
      <c r="E184" s="1340"/>
      <c r="F184" s="1340"/>
      <c r="G184" s="1340"/>
      <c r="H184" s="1340"/>
      <c r="I184" s="1340"/>
      <c r="J184" s="1340"/>
      <c r="K184" s="1340"/>
      <c r="L184" s="1340"/>
      <c r="M184" s="1340"/>
      <c r="N184" s="1340"/>
      <c r="O184" s="1340"/>
      <c r="P184" s="1340"/>
      <c r="Q184" s="1340"/>
      <c r="R184" s="1340"/>
      <c r="S184" s="1340"/>
      <c r="T184" s="1340"/>
      <c r="U184" s="1340"/>
      <c r="V184" s="1340"/>
      <c r="W184" s="1340"/>
      <c r="X184" s="1340"/>
      <c r="Y184" s="1340"/>
      <c r="Z184" s="1340"/>
    </row>
    <row r="185" spans="1:26" ht="25.5" customHeight="1" x14ac:dyDescent="0.25">
      <c r="A185" s="1340"/>
      <c r="B185" s="1340"/>
      <c r="C185" s="1340"/>
      <c r="D185" s="1340"/>
      <c r="E185" s="1340"/>
      <c r="F185" s="1340"/>
      <c r="G185" s="1340"/>
      <c r="H185" s="1340"/>
      <c r="I185" s="1340"/>
      <c r="J185" s="1340"/>
      <c r="K185" s="1340"/>
      <c r="L185" s="1340"/>
      <c r="M185" s="1340"/>
      <c r="N185" s="1340"/>
      <c r="O185" s="1340"/>
      <c r="P185" s="1340"/>
      <c r="Q185" s="1340"/>
      <c r="R185" s="1340"/>
      <c r="S185" s="1340"/>
      <c r="T185" s="1340"/>
      <c r="U185" s="1340"/>
      <c r="V185" s="1340"/>
      <c r="W185" s="1340"/>
      <c r="X185" s="1340"/>
      <c r="Y185" s="1340"/>
      <c r="Z185" s="1340"/>
    </row>
    <row r="186" spans="1:26" ht="25.5" customHeight="1" x14ac:dyDescent="0.25">
      <c r="A186" s="1340"/>
      <c r="B186" s="1340"/>
      <c r="C186" s="1340"/>
      <c r="D186" s="1340"/>
      <c r="E186" s="1340"/>
      <c r="F186" s="1340"/>
      <c r="G186" s="1340"/>
      <c r="H186" s="1340"/>
      <c r="I186" s="1340"/>
      <c r="J186" s="1340"/>
      <c r="K186" s="1340"/>
      <c r="L186" s="1340"/>
      <c r="M186" s="1340"/>
      <c r="N186" s="1340"/>
      <c r="O186" s="1340"/>
      <c r="P186" s="1340"/>
      <c r="Q186" s="1340"/>
      <c r="R186" s="1340"/>
      <c r="S186" s="1340"/>
      <c r="T186" s="1340"/>
      <c r="U186" s="1340"/>
      <c r="V186" s="1340"/>
      <c r="W186" s="1340"/>
      <c r="X186" s="1340"/>
      <c r="Y186" s="1340"/>
      <c r="Z186" s="1340"/>
    </row>
    <row r="187" spans="1:26" ht="25.5" customHeight="1" x14ac:dyDescent="0.25">
      <c r="A187" s="1340"/>
      <c r="B187" s="1340"/>
      <c r="C187" s="1340"/>
      <c r="D187" s="1340"/>
      <c r="E187" s="1340"/>
      <c r="F187" s="1340"/>
      <c r="G187" s="1340"/>
      <c r="H187" s="1340"/>
      <c r="I187" s="1340"/>
      <c r="J187" s="1340"/>
      <c r="K187" s="1340"/>
      <c r="L187" s="1340"/>
      <c r="M187" s="1340"/>
      <c r="N187" s="1340"/>
      <c r="O187" s="1340"/>
      <c r="P187" s="1340"/>
      <c r="Q187" s="1340"/>
      <c r="R187" s="1340"/>
      <c r="S187" s="1340"/>
      <c r="T187" s="1340"/>
      <c r="U187" s="1340"/>
      <c r="V187" s="1340"/>
      <c r="W187" s="1340"/>
      <c r="X187" s="1340"/>
      <c r="Y187" s="1340"/>
      <c r="Z187" s="1340"/>
    </row>
    <row r="188" spans="1:26" ht="25.5" customHeight="1" x14ac:dyDescent="0.25">
      <c r="A188" s="1340"/>
      <c r="B188" s="1340"/>
      <c r="C188" s="1340"/>
      <c r="D188" s="1340"/>
      <c r="E188" s="1340"/>
      <c r="F188" s="1340"/>
      <c r="G188" s="1340"/>
      <c r="H188" s="1340"/>
      <c r="I188" s="1340"/>
      <c r="J188" s="1340"/>
      <c r="K188" s="1340"/>
      <c r="L188" s="1340"/>
      <c r="M188" s="1340"/>
      <c r="N188" s="1340"/>
      <c r="O188" s="1340"/>
      <c r="P188" s="1340"/>
      <c r="Q188" s="1340"/>
      <c r="R188" s="1340"/>
      <c r="S188" s="1340"/>
      <c r="T188" s="1340"/>
      <c r="U188" s="1340"/>
      <c r="V188" s="1340"/>
      <c r="W188" s="1340"/>
      <c r="X188" s="1340"/>
      <c r="Y188" s="1340"/>
      <c r="Z188" s="1340"/>
    </row>
    <row r="189" spans="1:26" ht="25.5" customHeight="1" x14ac:dyDescent="0.25">
      <c r="A189" s="1340"/>
      <c r="B189" s="1340"/>
      <c r="C189" s="1340"/>
      <c r="D189" s="1340"/>
      <c r="E189" s="1340"/>
      <c r="F189" s="1340"/>
      <c r="G189" s="1340"/>
      <c r="H189" s="1340"/>
      <c r="I189" s="1340"/>
      <c r="J189" s="1340"/>
      <c r="K189" s="1340"/>
      <c r="L189" s="1340"/>
      <c r="M189" s="1340"/>
      <c r="N189" s="1340"/>
      <c r="O189" s="1340"/>
      <c r="P189" s="1340"/>
      <c r="Q189" s="1340"/>
      <c r="R189" s="1340"/>
      <c r="S189" s="1340"/>
      <c r="T189" s="1340"/>
      <c r="U189" s="1340"/>
      <c r="V189" s="1340"/>
      <c r="W189" s="1340"/>
      <c r="X189" s="1340"/>
      <c r="Y189" s="1340"/>
      <c r="Z189" s="1340"/>
    </row>
    <row r="190" spans="1:26" ht="25.5" customHeight="1" x14ac:dyDescent="0.25">
      <c r="A190" s="1340"/>
      <c r="B190" s="1340"/>
      <c r="C190" s="1340"/>
      <c r="D190" s="1340"/>
      <c r="E190" s="1340"/>
      <c r="F190" s="1340"/>
      <c r="G190" s="1340"/>
      <c r="H190" s="1340"/>
      <c r="I190" s="1340"/>
      <c r="J190" s="1340"/>
      <c r="K190" s="1340"/>
      <c r="L190" s="1340"/>
      <c r="M190" s="1340"/>
      <c r="N190" s="1340"/>
      <c r="O190" s="1340"/>
      <c r="P190" s="1340"/>
      <c r="Q190" s="1340"/>
      <c r="R190" s="1340"/>
      <c r="S190" s="1340"/>
      <c r="T190" s="1340"/>
      <c r="U190" s="1340"/>
      <c r="V190" s="1340"/>
      <c r="W190" s="1340"/>
      <c r="X190" s="1340"/>
      <c r="Y190" s="1340"/>
      <c r="Z190" s="1340"/>
    </row>
    <row r="191" spans="1:26" ht="25.5" customHeight="1" x14ac:dyDescent="0.25">
      <c r="A191" s="1340"/>
      <c r="B191" s="1340"/>
      <c r="C191" s="1340"/>
      <c r="D191" s="1340"/>
      <c r="E191" s="1340"/>
      <c r="F191" s="1340"/>
      <c r="G191" s="1340"/>
      <c r="H191" s="1340"/>
      <c r="I191" s="1340"/>
      <c r="J191" s="1340"/>
      <c r="K191" s="1340"/>
      <c r="L191" s="1340"/>
      <c r="M191" s="1340"/>
      <c r="N191" s="1340"/>
      <c r="O191" s="1340"/>
      <c r="P191" s="1340"/>
      <c r="Q191" s="1340"/>
      <c r="R191" s="1340"/>
      <c r="S191" s="1340"/>
      <c r="T191" s="1340"/>
      <c r="U191" s="1340"/>
      <c r="V191" s="1340"/>
      <c r="W191" s="1340"/>
      <c r="X191" s="1340"/>
      <c r="Y191" s="1340"/>
      <c r="Z191" s="1340"/>
    </row>
    <row r="192" spans="1:26" ht="25.5" customHeight="1" x14ac:dyDescent="0.25">
      <c r="A192" s="1340"/>
      <c r="B192" s="1340"/>
      <c r="C192" s="1340"/>
      <c r="D192" s="1340"/>
      <c r="E192" s="1340"/>
      <c r="F192" s="1340"/>
      <c r="G192" s="1340"/>
      <c r="H192" s="1340"/>
      <c r="I192" s="1340"/>
      <c r="J192" s="1340"/>
      <c r="K192" s="1340"/>
      <c r="L192" s="1340"/>
      <c r="M192" s="1340"/>
      <c r="N192" s="1340"/>
      <c r="O192" s="1340"/>
      <c r="P192" s="1340"/>
      <c r="Q192" s="1340"/>
      <c r="R192" s="1340"/>
      <c r="S192" s="1340"/>
      <c r="T192" s="1340"/>
      <c r="U192" s="1340"/>
      <c r="V192" s="1340"/>
      <c r="W192" s="1340"/>
      <c r="X192" s="1340"/>
      <c r="Y192" s="1340"/>
      <c r="Z192" s="1340"/>
    </row>
    <row r="193" spans="1:26" ht="25.5" customHeight="1" x14ac:dyDescent="0.25">
      <c r="A193" s="1340"/>
      <c r="B193" s="1340"/>
      <c r="C193" s="1340"/>
      <c r="D193" s="1340"/>
      <c r="E193" s="1340"/>
      <c r="F193" s="1340"/>
      <c r="G193" s="1340"/>
      <c r="H193" s="1340"/>
      <c r="I193" s="1340"/>
      <c r="J193" s="1340"/>
      <c r="K193" s="1340"/>
      <c r="L193" s="1340"/>
      <c r="M193" s="1340"/>
      <c r="N193" s="1340"/>
      <c r="O193" s="1340"/>
      <c r="P193" s="1340"/>
      <c r="Q193" s="1340"/>
      <c r="R193" s="1340"/>
      <c r="S193" s="1340"/>
      <c r="T193" s="1340"/>
      <c r="U193" s="1340"/>
      <c r="V193" s="1340"/>
      <c r="W193" s="1340"/>
      <c r="X193" s="1340"/>
      <c r="Y193" s="1340"/>
      <c r="Z193" s="1340"/>
    </row>
    <row r="194" spans="1:26" ht="25.5" customHeight="1" x14ac:dyDescent="0.25">
      <c r="A194" s="1340"/>
      <c r="B194" s="1340"/>
      <c r="C194" s="1340"/>
      <c r="D194" s="1340"/>
      <c r="E194" s="1340"/>
      <c r="F194" s="1340"/>
      <c r="G194" s="1340"/>
      <c r="H194" s="1340"/>
      <c r="I194" s="1340"/>
      <c r="J194" s="1340"/>
      <c r="K194" s="1340"/>
      <c r="L194" s="1340"/>
      <c r="M194" s="1340"/>
      <c r="N194" s="1340"/>
      <c r="O194" s="1340"/>
      <c r="P194" s="1340"/>
      <c r="Q194" s="1340"/>
      <c r="R194" s="1340"/>
      <c r="S194" s="1340"/>
      <c r="T194" s="1340"/>
      <c r="U194" s="1340"/>
      <c r="V194" s="1340"/>
      <c r="W194" s="1340"/>
      <c r="X194" s="1340"/>
      <c r="Y194" s="1340"/>
      <c r="Z194" s="1340"/>
    </row>
    <row r="195" spans="1:26" ht="25.5" customHeight="1" x14ac:dyDescent="0.25">
      <c r="A195" s="1340"/>
      <c r="B195" s="1340"/>
      <c r="C195" s="1340"/>
      <c r="D195" s="1340"/>
      <c r="E195" s="1340"/>
      <c r="F195" s="1340"/>
      <c r="G195" s="1340"/>
      <c r="H195" s="1340"/>
      <c r="I195" s="1340"/>
      <c r="J195" s="1340"/>
      <c r="K195" s="1340"/>
      <c r="L195" s="1340"/>
      <c r="M195" s="1340"/>
      <c r="N195" s="1340"/>
      <c r="O195" s="1340"/>
      <c r="P195" s="1340"/>
      <c r="Q195" s="1340"/>
      <c r="R195" s="1340"/>
      <c r="S195" s="1340"/>
      <c r="T195" s="1340"/>
      <c r="U195" s="1340"/>
      <c r="V195" s="1340"/>
      <c r="W195" s="1340"/>
      <c r="X195" s="1340"/>
      <c r="Y195" s="1340"/>
      <c r="Z195" s="1340"/>
    </row>
    <row r="196" spans="1:26" ht="25.5" customHeight="1" x14ac:dyDescent="0.25">
      <c r="A196" s="1340"/>
      <c r="B196" s="1340"/>
      <c r="C196" s="1340"/>
      <c r="D196" s="1340"/>
      <c r="E196" s="1340"/>
      <c r="F196" s="1340"/>
      <c r="G196" s="1340"/>
      <c r="H196" s="1340"/>
      <c r="I196" s="1340"/>
      <c r="J196" s="1340"/>
      <c r="K196" s="1340"/>
      <c r="L196" s="1340"/>
      <c r="M196" s="1340"/>
      <c r="N196" s="1340"/>
      <c r="O196" s="1340"/>
      <c r="P196" s="1340"/>
      <c r="Q196" s="1340"/>
      <c r="R196" s="1340"/>
      <c r="S196" s="1340"/>
      <c r="T196" s="1340"/>
      <c r="U196" s="1340"/>
      <c r="V196" s="1340"/>
      <c r="W196" s="1340"/>
      <c r="X196" s="1340"/>
      <c r="Y196" s="1340"/>
      <c r="Z196" s="1340"/>
    </row>
    <row r="197" spans="1:26" ht="25.5" customHeight="1" x14ac:dyDescent="0.25">
      <c r="A197" s="1340"/>
      <c r="B197" s="1340"/>
      <c r="C197" s="1340"/>
      <c r="D197" s="1340"/>
      <c r="E197" s="1340"/>
      <c r="F197" s="1340"/>
      <c r="G197" s="1340"/>
      <c r="H197" s="1340"/>
      <c r="I197" s="1340"/>
      <c r="J197" s="1340"/>
      <c r="K197" s="1340"/>
      <c r="L197" s="1340"/>
      <c r="M197" s="1340"/>
      <c r="N197" s="1340"/>
      <c r="O197" s="1340"/>
      <c r="P197" s="1340"/>
      <c r="Q197" s="1340"/>
      <c r="R197" s="1340"/>
      <c r="S197" s="1340"/>
      <c r="T197" s="1340"/>
      <c r="U197" s="1340"/>
      <c r="V197" s="1340"/>
      <c r="W197" s="1340"/>
      <c r="X197" s="1340"/>
      <c r="Y197" s="1340"/>
      <c r="Z197" s="1340"/>
    </row>
    <row r="198" spans="1:26" ht="25.5" customHeight="1" x14ac:dyDescent="0.25">
      <c r="A198" s="1340"/>
      <c r="B198" s="1340"/>
      <c r="C198" s="1340"/>
      <c r="D198" s="1340"/>
      <c r="E198" s="1340"/>
      <c r="F198" s="1340"/>
      <c r="G198" s="1340"/>
      <c r="H198" s="1340"/>
      <c r="I198" s="1340"/>
      <c r="J198" s="1340"/>
      <c r="K198" s="1340"/>
      <c r="L198" s="1340"/>
      <c r="M198" s="1340"/>
      <c r="N198" s="1340"/>
      <c r="O198" s="1340"/>
      <c r="P198" s="1340"/>
      <c r="Q198" s="1340"/>
      <c r="R198" s="1340"/>
      <c r="S198" s="1340"/>
      <c r="T198" s="1340"/>
      <c r="U198" s="1340"/>
      <c r="V198" s="1340"/>
      <c r="W198" s="1340"/>
      <c r="X198" s="1340"/>
      <c r="Y198" s="1340"/>
      <c r="Z198" s="1340"/>
    </row>
    <row r="199" spans="1:26" ht="25.5" customHeight="1" x14ac:dyDescent="0.25">
      <c r="A199" s="1340"/>
      <c r="B199" s="1340"/>
      <c r="C199" s="1340"/>
      <c r="D199" s="1340"/>
      <c r="E199" s="1340"/>
      <c r="F199" s="1340"/>
      <c r="G199" s="1340"/>
      <c r="H199" s="1340"/>
      <c r="I199" s="1340"/>
      <c r="J199" s="1340"/>
      <c r="K199" s="1340"/>
      <c r="L199" s="1340"/>
      <c r="M199" s="1340"/>
      <c r="N199" s="1340"/>
      <c r="O199" s="1340"/>
      <c r="P199" s="1340"/>
      <c r="Q199" s="1340"/>
      <c r="R199" s="1340"/>
      <c r="S199" s="1340"/>
      <c r="T199" s="1340"/>
      <c r="U199" s="1340"/>
      <c r="V199" s="1340"/>
      <c r="W199" s="1340"/>
      <c r="X199" s="1340"/>
      <c r="Y199" s="1340"/>
      <c r="Z199" s="1340"/>
    </row>
    <row r="200" spans="1:26" ht="25.5" customHeight="1" x14ac:dyDescent="0.25">
      <c r="A200" s="1340"/>
      <c r="B200" s="1340"/>
      <c r="C200" s="1340"/>
      <c r="D200" s="1340"/>
      <c r="E200" s="1340"/>
      <c r="F200" s="1340"/>
      <c r="G200" s="1340"/>
      <c r="H200" s="1340"/>
      <c r="I200" s="1340"/>
      <c r="J200" s="1340"/>
      <c r="K200" s="1340"/>
      <c r="L200" s="1340"/>
      <c r="M200" s="1340"/>
      <c r="N200" s="1340"/>
      <c r="O200" s="1340"/>
      <c r="P200" s="1340"/>
      <c r="Q200" s="1340"/>
      <c r="R200" s="1340"/>
      <c r="S200" s="1340"/>
      <c r="T200" s="1340"/>
      <c r="U200" s="1340"/>
      <c r="V200" s="1340"/>
      <c r="W200" s="1340"/>
      <c r="X200" s="1340"/>
      <c r="Y200" s="1340"/>
      <c r="Z200" s="1340"/>
    </row>
    <row r="201" spans="1:26" ht="25.5" customHeight="1" x14ac:dyDescent="0.25">
      <c r="A201" s="1340"/>
      <c r="B201" s="1340"/>
      <c r="C201" s="1340"/>
      <c r="D201" s="1340"/>
      <c r="E201" s="1340"/>
      <c r="F201" s="1340"/>
      <c r="G201" s="1340"/>
      <c r="H201" s="1340"/>
      <c r="I201" s="1340"/>
      <c r="J201" s="1340"/>
      <c r="K201" s="1340"/>
      <c r="L201" s="1340"/>
      <c r="M201" s="1340"/>
      <c r="N201" s="1340"/>
      <c r="O201" s="1340"/>
      <c r="P201" s="1340"/>
      <c r="Q201" s="1340"/>
      <c r="R201" s="1340"/>
      <c r="S201" s="1340"/>
      <c r="T201" s="1340"/>
      <c r="U201" s="1340"/>
      <c r="V201" s="1340"/>
      <c r="W201" s="1340"/>
      <c r="X201" s="1340"/>
      <c r="Y201" s="1340"/>
      <c r="Z201" s="1340"/>
    </row>
    <row r="202" spans="1:26" ht="25.5" customHeight="1" x14ac:dyDescent="0.25">
      <c r="A202" s="1340"/>
      <c r="B202" s="1340"/>
      <c r="C202" s="1340"/>
      <c r="D202" s="1340"/>
      <c r="E202" s="1340"/>
      <c r="F202" s="1340"/>
      <c r="G202" s="1340"/>
      <c r="H202" s="1340"/>
      <c r="I202" s="1340"/>
      <c r="J202" s="1340"/>
      <c r="K202" s="1340"/>
      <c r="L202" s="1340"/>
      <c r="M202" s="1340"/>
      <c r="N202" s="1340"/>
      <c r="O202" s="1340"/>
      <c r="P202" s="1340"/>
      <c r="Q202" s="1340"/>
      <c r="R202" s="1340"/>
      <c r="S202" s="1340"/>
      <c r="T202" s="1340"/>
      <c r="U202" s="1340"/>
      <c r="V202" s="1340"/>
      <c r="W202" s="1340"/>
      <c r="X202" s="1340"/>
      <c r="Y202" s="1340"/>
      <c r="Z202" s="1340"/>
    </row>
    <row r="203" spans="1:26" ht="25.5" customHeight="1" x14ac:dyDescent="0.25">
      <c r="A203" s="1340"/>
      <c r="B203" s="1340"/>
      <c r="C203" s="1340"/>
      <c r="D203" s="1340"/>
      <c r="E203" s="1340"/>
      <c r="F203" s="1340"/>
      <c r="G203" s="1340"/>
      <c r="H203" s="1340"/>
      <c r="I203" s="1340"/>
      <c r="J203" s="1340"/>
      <c r="K203" s="1340"/>
      <c r="L203" s="1340"/>
      <c r="M203" s="1340"/>
      <c r="N203" s="1340"/>
      <c r="O203" s="1340"/>
      <c r="P203" s="1340"/>
      <c r="Q203" s="1340"/>
      <c r="R203" s="1340"/>
      <c r="S203" s="1340"/>
      <c r="T203" s="1340"/>
      <c r="U203" s="1340"/>
      <c r="V203" s="1340"/>
      <c r="W203" s="1340"/>
      <c r="X203" s="1340"/>
      <c r="Y203" s="1340"/>
      <c r="Z203" s="1340"/>
    </row>
    <row r="204" spans="1:26" ht="25.5" customHeight="1" x14ac:dyDescent="0.25">
      <c r="A204" s="1340"/>
      <c r="B204" s="1340"/>
      <c r="C204" s="1340"/>
      <c r="D204" s="1340"/>
      <c r="E204" s="1340"/>
      <c r="F204" s="1340"/>
      <c r="G204" s="1340"/>
      <c r="H204" s="1340"/>
      <c r="I204" s="1340"/>
      <c r="J204" s="1340"/>
      <c r="K204" s="1340"/>
      <c r="L204" s="1340"/>
      <c r="M204" s="1340"/>
      <c r="N204" s="1340"/>
      <c r="O204" s="1340"/>
      <c r="P204" s="1340"/>
      <c r="Q204" s="1340"/>
      <c r="R204" s="1340"/>
      <c r="S204" s="1340"/>
      <c r="T204" s="1340"/>
      <c r="U204" s="1340"/>
      <c r="V204" s="1340"/>
      <c r="W204" s="1340"/>
      <c r="X204" s="1340"/>
      <c r="Y204" s="1340"/>
      <c r="Z204" s="1340"/>
    </row>
    <row r="205" spans="1:26" ht="25.5" customHeight="1" x14ac:dyDescent="0.25">
      <c r="A205" s="1340"/>
      <c r="B205" s="1340"/>
      <c r="C205" s="1340"/>
      <c r="D205" s="1340"/>
      <c r="E205" s="1340"/>
      <c r="F205" s="1340"/>
      <c r="G205" s="1340"/>
      <c r="H205" s="1340"/>
      <c r="I205" s="1340"/>
      <c r="J205" s="1340"/>
      <c r="K205" s="1340"/>
      <c r="L205" s="1340"/>
      <c r="M205" s="1340"/>
      <c r="N205" s="1340"/>
      <c r="O205" s="1340"/>
      <c r="P205" s="1340"/>
      <c r="Q205" s="1340"/>
      <c r="R205" s="1340"/>
      <c r="S205" s="1340"/>
      <c r="T205" s="1340"/>
      <c r="U205" s="1340"/>
      <c r="V205" s="1340"/>
      <c r="W205" s="1340"/>
      <c r="X205" s="1340"/>
      <c r="Y205" s="1340"/>
      <c r="Z205" s="1340"/>
    </row>
    <row r="206" spans="1:26" ht="25.5" customHeight="1" x14ac:dyDescent="0.25">
      <c r="A206" s="1340"/>
      <c r="B206" s="1340"/>
      <c r="C206" s="1340"/>
      <c r="D206" s="1340"/>
      <c r="E206" s="1340"/>
      <c r="F206" s="1340"/>
      <c r="G206" s="1340"/>
      <c r="H206" s="1340"/>
      <c r="I206" s="1340"/>
      <c r="J206" s="1340"/>
      <c r="K206" s="1340"/>
      <c r="L206" s="1340"/>
      <c r="M206" s="1340"/>
      <c r="N206" s="1340"/>
      <c r="O206" s="1340"/>
      <c r="P206" s="1340"/>
      <c r="Q206" s="1340"/>
      <c r="R206" s="1340"/>
      <c r="S206" s="1340"/>
      <c r="T206" s="1340"/>
      <c r="U206" s="1340"/>
      <c r="V206" s="1340"/>
      <c r="W206" s="1340"/>
      <c r="X206" s="1340"/>
      <c r="Y206" s="1340"/>
      <c r="Z206" s="1340"/>
    </row>
    <row r="207" spans="1:26" ht="25.5" customHeight="1" x14ac:dyDescent="0.25">
      <c r="A207" s="1340"/>
      <c r="B207" s="1340"/>
      <c r="C207" s="1340"/>
      <c r="D207" s="1340"/>
      <c r="E207" s="1340"/>
      <c r="F207" s="1340"/>
      <c r="G207" s="1340"/>
      <c r="H207" s="1340"/>
      <c r="I207" s="1340"/>
      <c r="J207" s="1340"/>
      <c r="K207" s="1340"/>
      <c r="L207" s="1340"/>
      <c r="M207" s="1340"/>
      <c r="N207" s="1340"/>
      <c r="O207" s="1340"/>
      <c r="P207" s="1340"/>
      <c r="Q207" s="1340"/>
      <c r="R207" s="1340"/>
      <c r="S207" s="1340"/>
      <c r="T207" s="1340"/>
      <c r="U207" s="1340"/>
      <c r="V207" s="1340"/>
      <c r="W207" s="1340"/>
      <c r="X207" s="1340"/>
      <c r="Y207" s="1340"/>
      <c r="Z207" s="1340"/>
    </row>
    <row r="208" spans="1:26" ht="25.5" customHeight="1" x14ac:dyDescent="0.25">
      <c r="A208" s="1340"/>
      <c r="B208" s="1340"/>
      <c r="C208" s="1340"/>
      <c r="D208" s="1340"/>
      <c r="E208" s="1340"/>
      <c r="F208" s="1340"/>
      <c r="G208" s="1340"/>
      <c r="H208" s="1340"/>
      <c r="I208" s="1340"/>
      <c r="J208" s="1340"/>
      <c r="K208" s="1340"/>
      <c r="L208" s="1340"/>
      <c r="M208" s="1340"/>
      <c r="N208" s="1340"/>
      <c r="O208" s="1340"/>
      <c r="P208" s="1340"/>
      <c r="Q208" s="1340"/>
      <c r="R208" s="1340"/>
      <c r="S208" s="1340"/>
      <c r="T208" s="1340"/>
      <c r="U208" s="1340"/>
      <c r="V208" s="1340"/>
      <c r="W208" s="1340"/>
      <c r="X208" s="1340"/>
      <c r="Y208" s="1340"/>
      <c r="Z208" s="1340"/>
    </row>
    <row r="209" spans="1:26" ht="25.5" customHeight="1" x14ac:dyDescent="0.25">
      <c r="A209" s="1340"/>
      <c r="B209" s="1340"/>
      <c r="C209" s="1340"/>
      <c r="D209" s="1340"/>
      <c r="E209" s="1340"/>
      <c r="F209" s="1340"/>
      <c r="G209" s="1340"/>
      <c r="H209" s="1340"/>
      <c r="I209" s="1340"/>
      <c r="J209" s="1340"/>
      <c r="K209" s="1340"/>
      <c r="L209" s="1340"/>
      <c r="M209" s="1340"/>
      <c r="N209" s="1340"/>
      <c r="O209" s="1340"/>
      <c r="P209" s="1340"/>
      <c r="Q209" s="1340"/>
      <c r="R209" s="1340"/>
      <c r="S209" s="1340"/>
      <c r="T209" s="1340"/>
      <c r="U209" s="1340"/>
      <c r="V209" s="1340"/>
      <c r="W209" s="1340"/>
      <c r="X209" s="1340"/>
      <c r="Y209" s="1340"/>
      <c r="Z209" s="1340"/>
    </row>
    <row r="210" spans="1:26" ht="25.5" customHeight="1" x14ac:dyDescent="0.25">
      <c r="A210" s="1340"/>
      <c r="B210" s="1340"/>
      <c r="C210" s="1340"/>
      <c r="D210" s="1340"/>
      <c r="E210" s="1340"/>
      <c r="F210" s="1340"/>
      <c r="G210" s="1340"/>
      <c r="H210" s="1340"/>
      <c r="I210" s="1340"/>
      <c r="J210" s="1340"/>
      <c r="K210" s="1340"/>
      <c r="L210" s="1340"/>
      <c r="M210" s="1340"/>
      <c r="N210" s="1340"/>
      <c r="O210" s="1340"/>
      <c r="P210" s="1340"/>
      <c r="Q210" s="1340"/>
      <c r="R210" s="1340"/>
      <c r="S210" s="1340"/>
      <c r="T210" s="1340"/>
      <c r="U210" s="1340"/>
      <c r="V210" s="1340"/>
      <c r="W210" s="1340"/>
      <c r="X210" s="1340"/>
      <c r="Y210" s="1340"/>
      <c r="Z210" s="1340"/>
    </row>
    <row r="211" spans="1:26" ht="25.5" customHeight="1" x14ac:dyDescent="0.25">
      <c r="A211" s="1340"/>
      <c r="B211" s="1340"/>
      <c r="C211" s="1340"/>
      <c r="D211" s="1340"/>
      <c r="E211" s="1340"/>
      <c r="F211" s="1340"/>
      <c r="G211" s="1340"/>
      <c r="H211" s="1340"/>
      <c r="I211" s="1340"/>
      <c r="J211" s="1340"/>
      <c r="K211" s="1340"/>
      <c r="L211" s="1340"/>
      <c r="M211" s="1340"/>
      <c r="N211" s="1340"/>
      <c r="O211" s="1340"/>
      <c r="P211" s="1340"/>
      <c r="Q211" s="1340"/>
      <c r="R211" s="1340"/>
      <c r="S211" s="1340"/>
      <c r="T211" s="1340"/>
      <c r="U211" s="1340"/>
      <c r="V211" s="1340"/>
      <c r="W211" s="1340"/>
      <c r="X211" s="1340"/>
      <c r="Y211" s="1340"/>
      <c r="Z211" s="1340"/>
    </row>
    <row r="212" spans="1:26" ht="25.5" customHeight="1" x14ac:dyDescent="0.25">
      <c r="A212" s="1340"/>
      <c r="B212" s="1340"/>
      <c r="C212" s="1340"/>
      <c r="D212" s="1340"/>
      <c r="E212" s="1340"/>
      <c r="F212" s="1340"/>
      <c r="G212" s="1340"/>
      <c r="H212" s="1340"/>
      <c r="I212" s="1340"/>
      <c r="J212" s="1340"/>
      <c r="K212" s="1340"/>
      <c r="L212" s="1340"/>
      <c r="M212" s="1340"/>
      <c r="N212" s="1340"/>
      <c r="O212" s="1340"/>
      <c r="P212" s="1340"/>
      <c r="Q212" s="1340"/>
      <c r="R212" s="1340"/>
      <c r="S212" s="1340"/>
      <c r="T212" s="1340"/>
      <c r="U212" s="1340"/>
      <c r="V212" s="1340"/>
      <c r="W212" s="1340"/>
      <c r="X212" s="1340"/>
      <c r="Y212" s="1340"/>
      <c r="Z212" s="1340"/>
    </row>
    <row r="213" spans="1:26" ht="25.5" customHeight="1" x14ac:dyDescent="0.25">
      <c r="A213" s="1340"/>
      <c r="B213" s="1340"/>
      <c r="C213" s="1340"/>
      <c r="D213" s="1340"/>
      <c r="E213" s="1340"/>
      <c r="F213" s="1340"/>
      <c r="G213" s="1340"/>
      <c r="H213" s="1340"/>
      <c r="I213" s="1340"/>
      <c r="J213" s="1340"/>
      <c r="K213" s="1340"/>
      <c r="L213" s="1340"/>
      <c r="M213" s="1340"/>
      <c r="N213" s="1340"/>
      <c r="O213" s="1340"/>
      <c r="P213" s="1340"/>
      <c r="Q213" s="1340"/>
      <c r="R213" s="1340"/>
      <c r="S213" s="1340"/>
      <c r="T213" s="1340"/>
      <c r="U213" s="1340"/>
      <c r="V213" s="1340"/>
      <c r="W213" s="1340"/>
      <c r="X213" s="1340"/>
      <c r="Y213" s="1340"/>
      <c r="Z213" s="1340"/>
    </row>
    <row r="214" spans="1:26" ht="25.5" customHeight="1" x14ac:dyDescent="0.25">
      <c r="A214" s="1340"/>
      <c r="B214" s="1340"/>
      <c r="C214" s="1340"/>
      <c r="D214" s="1340"/>
      <c r="E214" s="1340"/>
      <c r="F214" s="1340"/>
      <c r="G214" s="1340"/>
      <c r="H214" s="1340"/>
      <c r="I214" s="1340"/>
      <c r="J214" s="1340"/>
      <c r="K214" s="1340"/>
      <c r="L214" s="1340"/>
      <c r="M214" s="1340"/>
      <c r="N214" s="1340"/>
      <c r="O214" s="1340"/>
      <c r="P214" s="1340"/>
      <c r="Q214" s="1340"/>
      <c r="R214" s="1340"/>
      <c r="S214" s="1340"/>
      <c r="T214" s="1340"/>
      <c r="U214" s="1340"/>
      <c r="V214" s="1340"/>
      <c r="W214" s="1340"/>
      <c r="X214" s="1340"/>
      <c r="Y214" s="1340"/>
      <c r="Z214" s="1340"/>
    </row>
    <row r="215" spans="1:26" ht="25.5" customHeight="1" x14ac:dyDescent="0.25">
      <c r="A215" s="1340"/>
      <c r="B215" s="1340"/>
      <c r="C215" s="1340"/>
      <c r="D215" s="1340"/>
      <c r="E215" s="1340"/>
      <c r="F215" s="1340"/>
      <c r="G215" s="1340"/>
      <c r="H215" s="1340"/>
      <c r="I215" s="1340"/>
      <c r="J215" s="1340"/>
      <c r="K215" s="1340"/>
      <c r="L215" s="1340"/>
      <c r="M215" s="1340"/>
      <c r="N215" s="1340"/>
      <c r="O215" s="1340"/>
      <c r="P215" s="1340"/>
      <c r="Q215" s="1340"/>
      <c r="R215" s="1340"/>
      <c r="S215" s="1340"/>
      <c r="T215" s="1340"/>
      <c r="U215" s="1340"/>
      <c r="V215" s="1340"/>
      <c r="W215" s="1340"/>
      <c r="X215" s="1340"/>
      <c r="Y215" s="1340"/>
      <c r="Z215" s="1340"/>
    </row>
    <row r="216" spans="1:26" ht="25.5" customHeight="1" x14ac:dyDescent="0.25">
      <c r="A216" s="1340"/>
      <c r="B216" s="1340"/>
      <c r="C216" s="1340"/>
      <c r="D216" s="1340"/>
      <c r="E216" s="1340"/>
      <c r="F216" s="1340"/>
      <c r="G216" s="1340"/>
      <c r="H216" s="1340"/>
      <c r="I216" s="1340"/>
      <c r="J216" s="1340"/>
      <c r="K216" s="1340"/>
      <c r="L216" s="1340"/>
      <c r="M216" s="1340"/>
      <c r="N216" s="1340"/>
      <c r="O216" s="1340"/>
      <c r="P216" s="1340"/>
      <c r="Q216" s="1340"/>
      <c r="R216" s="1340"/>
      <c r="S216" s="1340"/>
      <c r="T216" s="1340"/>
      <c r="U216" s="1340"/>
      <c r="V216" s="1340"/>
      <c r="W216" s="1340"/>
      <c r="X216" s="1340"/>
      <c r="Y216" s="1340"/>
      <c r="Z216" s="1340"/>
    </row>
    <row r="217" spans="1:26" ht="25.5" customHeight="1" x14ac:dyDescent="0.25">
      <c r="A217" s="1340"/>
      <c r="B217" s="1340"/>
      <c r="C217" s="1340"/>
      <c r="D217" s="1340"/>
      <c r="E217" s="1340"/>
      <c r="F217" s="1340"/>
      <c r="G217" s="1340"/>
      <c r="H217" s="1340"/>
      <c r="I217" s="1340"/>
      <c r="J217" s="1340"/>
      <c r="K217" s="1340"/>
      <c r="L217" s="1340"/>
      <c r="M217" s="1340"/>
      <c r="N217" s="1340"/>
      <c r="O217" s="1340"/>
      <c r="P217" s="1340"/>
      <c r="Q217" s="1340"/>
      <c r="R217" s="1340"/>
      <c r="S217" s="1340"/>
      <c r="T217" s="1340"/>
      <c r="U217" s="1340"/>
      <c r="V217" s="1340"/>
      <c r="W217" s="1340"/>
      <c r="X217" s="1340"/>
      <c r="Y217" s="1340"/>
      <c r="Z217" s="1340"/>
    </row>
    <row r="218" spans="1:26" ht="25.5" customHeight="1" x14ac:dyDescent="0.25">
      <c r="A218" s="1340"/>
      <c r="B218" s="1340"/>
      <c r="C218" s="1340"/>
      <c r="D218" s="1340"/>
      <c r="E218" s="1340"/>
      <c r="F218" s="1340"/>
      <c r="G218" s="1340"/>
      <c r="H218" s="1340"/>
      <c r="I218" s="1340"/>
      <c r="J218" s="1340"/>
      <c r="K218" s="1340"/>
      <c r="L218" s="1340"/>
      <c r="M218" s="1340"/>
      <c r="N218" s="1340"/>
      <c r="O218" s="1340"/>
      <c r="P218" s="1340"/>
      <c r="Q218" s="1340"/>
      <c r="R218" s="1340"/>
      <c r="S218" s="1340"/>
      <c r="T218" s="1340"/>
      <c r="U218" s="1340"/>
      <c r="V218" s="1340"/>
      <c r="W218" s="1340"/>
      <c r="X218" s="1340"/>
      <c r="Y218" s="1340"/>
      <c r="Z218" s="1340"/>
    </row>
    <row r="219" spans="1:26" ht="25.5" customHeight="1" x14ac:dyDescent="0.25">
      <c r="A219" s="1340"/>
      <c r="B219" s="1340"/>
      <c r="C219" s="1340"/>
      <c r="D219" s="1340"/>
      <c r="E219" s="1340"/>
      <c r="F219" s="1340"/>
      <c r="G219" s="1340"/>
      <c r="H219" s="1340"/>
      <c r="I219" s="1340"/>
      <c r="J219" s="1340"/>
      <c r="K219" s="1340"/>
      <c r="L219" s="1340"/>
      <c r="M219" s="1340"/>
      <c r="N219" s="1340"/>
      <c r="O219" s="1340"/>
      <c r="P219" s="1340"/>
      <c r="Q219" s="1340"/>
      <c r="R219" s="1340"/>
      <c r="S219" s="1340"/>
      <c r="T219" s="1340"/>
      <c r="U219" s="1340"/>
      <c r="V219" s="1340"/>
      <c r="W219" s="1340"/>
      <c r="X219" s="1340"/>
      <c r="Y219" s="1340"/>
      <c r="Z219" s="1340"/>
    </row>
    <row r="220" spans="1:26" ht="25.5" customHeight="1" x14ac:dyDescent="0.25">
      <c r="A220" s="1340"/>
      <c r="B220" s="1340"/>
      <c r="C220" s="1340"/>
      <c r="D220" s="1340"/>
      <c r="E220" s="1340"/>
      <c r="F220" s="1340"/>
      <c r="G220" s="1340"/>
      <c r="H220" s="1340"/>
      <c r="I220" s="1340"/>
      <c r="J220" s="1340"/>
      <c r="K220" s="1340"/>
      <c r="L220" s="1340"/>
      <c r="M220" s="1340"/>
      <c r="N220" s="1340"/>
      <c r="O220" s="1340"/>
      <c r="P220" s="1340"/>
      <c r="Q220" s="1340"/>
      <c r="R220" s="1340"/>
      <c r="S220" s="1340"/>
      <c r="T220" s="1340"/>
      <c r="U220" s="1340"/>
      <c r="V220" s="1340"/>
      <c r="W220" s="1340"/>
      <c r="X220" s="1340"/>
      <c r="Y220" s="1340"/>
      <c r="Z220" s="1340"/>
    </row>
    <row r="221" spans="1:26" ht="25.5" customHeight="1" x14ac:dyDescent="0.25">
      <c r="A221" s="1340"/>
      <c r="B221" s="1340"/>
      <c r="C221" s="1340"/>
      <c r="D221" s="1340"/>
      <c r="E221" s="1340"/>
      <c r="F221" s="1340"/>
      <c r="G221" s="1340"/>
      <c r="H221" s="1340"/>
      <c r="I221" s="1340"/>
      <c r="J221" s="1340"/>
      <c r="K221" s="1340"/>
      <c r="L221" s="1340"/>
      <c r="M221" s="1340"/>
      <c r="N221" s="1340"/>
      <c r="O221" s="1340"/>
      <c r="P221" s="1340"/>
      <c r="Q221" s="1340"/>
      <c r="R221" s="1340"/>
      <c r="S221" s="1340"/>
      <c r="T221" s="1340"/>
      <c r="U221" s="1340"/>
      <c r="V221" s="1340"/>
      <c r="W221" s="1340"/>
      <c r="X221" s="1340"/>
      <c r="Y221" s="1340"/>
      <c r="Z221" s="1340"/>
    </row>
    <row r="222" spans="1:26" ht="25.5" customHeight="1" x14ac:dyDescent="0.25">
      <c r="A222" s="1340"/>
      <c r="B222" s="1340"/>
      <c r="C222" s="1340"/>
      <c r="D222" s="1340"/>
      <c r="E222" s="1340"/>
      <c r="F222" s="1340"/>
      <c r="G222" s="1340"/>
      <c r="H222" s="1340"/>
      <c r="I222" s="1340"/>
      <c r="J222" s="1340"/>
      <c r="K222" s="1340"/>
      <c r="L222" s="1340"/>
      <c r="M222" s="1340"/>
      <c r="N222" s="1340"/>
      <c r="O222" s="1340"/>
      <c r="P222" s="1340"/>
      <c r="Q222" s="1340"/>
      <c r="R222" s="1340"/>
      <c r="S222" s="1340"/>
      <c r="T222" s="1340"/>
      <c r="U222" s="1340"/>
      <c r="V222" s="1340"/>
      <c r="W222" s="1340"/>
      <c r="X222" s="1340"/>
      <c r="Y222" s="1340"/>
      <c r="Z222" s="1340"/>
    </row>
    <row r="223" spans="1:26" ht="25.5" customHeight="1" x14ac:dyDescent="0.25">
      <c r="A223" s="1340"/>
      <c r="B223" s="1340"/>
      <c r="C223" s="1340"/>
      <c r="D223" s="1340"/>
      <c r="E223" s="1340"/>
      <c r="F223" s="1340"/>
      <c r="G223" s="1340"/>
      <c r="H223" s="1340"/>
      <c r="I223" s="1340"/>
      <c r="J223" s="1340"/>
      <c r="K223" s="1340"/>
      <c r="L223" s="1340"/>
      <c r="M223" s="1340"/>
      <c r="N223" s="1340"/>
      <c r="O223" s="1340"/>
      <c r="P223" s="1340"/>
      <c r="Q223" s="1340"/>
      <c r="R223" s="1340"/>
      <c r="S223" s="1340"/>
      <c r="T223" s="1340"/>
      <c r="U223" s="1340"/>
      <c r="V223" s="1340"/>
      <c r="W223" s="1340"/>
      <c r="X223" s="1340"/>
      <c r="Y223" s="1340"/>
      <c r="Z223" s="1340"/>
    </row>
    <row r="224" spans="1:26" ht="25.5" customHeight="1" x14ac:dyDescent="0.25">
      <c r="A224" s="1340"/>
      <c r="B224" s="1340"/>
      <c r="C224" s="1340"/>
      <c r="D224" s="1340"/>
      <c r="E224" s="1340"/>
      <c r="F224" s="1340"/>
      <c r="G224" s="1340"/>
      <c r="H224" s="1340"/>
      <c r="I224" s="1340"/>
      <c r="J224" s="1340"/>
      <c r="K224" s="1340"/>
      <c r="L224" s="1340"/>
      <c r="M224" s="1340"/>
      <c r="N224" s="1340"/>
      <c r="O224" s="1340"/>
      <c r="P224" s="1340"/>
      <c r="Q224" s="1340"/>
      <c r="R224" s="1340"/>
      <c r="S224" s="1340"/>
      <c r="T224" s="1340"/>
      <c r="U224" s="1340"/>
      <c r="V224" s="1340"/>
      <c r="W224" s="1340"/>
      <c r="X224" s="1340"/>
      <c r="Y224" s="1340"/>
      <c r="Z224" s="1340"/>
    </row>
    <row r="225" spans="1:26" ht="25.5" customHeight="1" x14ac:dyDescent="0.25">
      <c r="A225" s="1340"/>
      <c r="B225" s="1340"/>
      <c r="C225" s="1340"/>
      <c r="D225" s="1340"/>
      <c r="E225" s="1340"/>
      <c r="F225" s="1340"/>
      <c r="G225" s="1340"/>
      <c r="H225" s="1340"/>
      <c r="I225" s="1340"/>
      <c r="J225" s="1340"/>
      <c r="K225" s="1340"/>
      <c r="L225" s="1340"/>
      <c r="M225" s="1340"/>
      <c r="N225" s="1340"/>
      <c r="O225" s="1340"/>
      <c r="P225" s="1340"/>
      <c r="Q225" s="1340"/>
      <c r="R225" s="1340"/>
      <c r="S225" s="1340"/>
      <c r="T225" s="1340"/>
      <c r="U225" s="1340"/>
      <c r="V225" s="1340"/>
      <c r="W225" s="1340"/>
      <c r="X225" s="1340"/>
      <c r="Y225" s="1340"/>
      <c r="Z225" s="1340"/>
    </row>
    <row r="226" spans="1:26" ht="25.5" customHeight="1" x14ac:dyDescent="0.25">
      <c r="A226" s="1340"/>
      <c r="B226" s="1340"/>
      <c r="C226" s="1340"/>
      <c r="D226" s="1340"/>
      <c r="E226" s="1340"/>
      <c r="F226" s="1340"/>
      <c r="G226" s="1340"/>
      <c r="H226" s="1340"/>
      <c r="I226" s="1340"/>
      <c r="J226" s="1340"/>
      <c r="K226" s="1340"/>
      <c r="L226" s="1340"/>
      <c r="M226" s="1340"/>
      <c r="N226" s="1340"/>
      <c r="O226" s="1340"/>
      <c r="P226" s="1340"/>
      <c r="Q226" s="1340"/>
      <c r="R226" s="1340"/>
      <c r="S226" s="1340"/>
      <c r="T226" s="1340"/>
      <c r="U226" s="1340"/>
      <c r="V226" s="1340"/>
      <c r="W226" s="1340"/>
      <c r="X226" s="1340"/>
      <c r="Y226" s="1340"/>
      <c r="Z226" s="1340"/>
    </row>
    <row r="227" spans="1:26" ht="25.5" customHeight="1" x14ac:dyDescent="0.25">
      <c r="A227" s="1340"/>
      <c r="B227" s="1340"/>
      <c r="C227" s="1340"/>
      <c r="D227" s="1340"/>
      <c r="E227" s="1340"/>
      <c r="F227" s="1340"/>
      <c r="G227" s="1340"/>
      <c r="H227" s="1340"/>
      <c r="I227" s="1340"/>
      <c r="J227" s="1340"/>
      <c r="K227" s="1340"/>
      <c r="L227" s="1340"/>
      <c r="M227" s="1340"/>
      <c r="N227" s="1340"/>
      <c r="O227" s="1340"/>
      <c r="P227" s="1340"/>
      <c r="Q227" s="1340"/>
      <c r="R227" s="1340"/>
      <c r="S227" s="1340"/>
      <c r="T227" s="1340"/>
      <c r="U227" s="1340"/>
      <c r="V227" s="1340"/>
      <c r="W227" s="1340"/>
      <c r="X227" s="1340"/>
      <c r="Y227" s="1340"/>
      <c r="Z227" s="1340"/>
    </row>
    <row r="228" spans="1:26" ht="25.5" customHeight="1" x14ac:dyDescent="0.25">
      <c r="A228" s="1340"/>
      <c r="B228" s="1340"/>
      <c r="C228" s="1340"/>
      <c r="D228" s="1340"/>
      <c r="E228" s="1340"/>
      <c r="F228" s="1340"/>
      <c r="G228" s="1340"/>
      <c r="H228" s="1340"/>
      <c r="I228" s="1340"/>
      <c r="J228" s="1340"/>
      <c r="K228" s="1340"/>
      <c r="L228" s="1340"/>
      <c r="M228" s="1340"/>
      <c r="N228" s="1340"/>
      <c r="O228" s="1340"/>
      <c r="P228" s="1340"/>
      <c r="Q228" s="1340"/>
      <c r="R228" s="1340"/>
      <c r="S228" s="1340"/>
      <c r="T228" s="1340"/>
      <c r="U228" s="1340"/>
      <c r="V228" s="1340"/>
      <c r="W228" s="1340"/>
      <c r="X228" s="1340"/>
      <c r="Y228" s="1340"/>
      <c r="Z228" s="1340"/>
    </row>
    <row r="229" spans="1:26" ht="25.5" customHeight="1" x14ac:dyDescent="0.25">
      <c r="A229" s="1340"/>
      <c r="B229" s="1340"/>
      <c r="C229" s="1340"/>
      <c r="D229" s="1340"/>
      <c r="E229" s="1340"/>
      <c r="F229" s="1340"/>
      <c r="G229" s="1340"/>
      <c r="H229" s="1340"/>
      <c r="I229" s="1340"/>
      <c r="J229" s="1340"/>
      <c r="K229" s="1340"/>
      <c r="L229" s="1340"/>
      <c r="M229" s="1340"/>
      <c r="N229" s="1340"/>
      <c r="O229" s="1340"/>
      <c r="P229" s="1340"/>
      <c r="Q229" s="1340"/>
      <c r="R229" s="1340"/>
      <c r="S229" s="1340"/>
      <c r="T229" s="1340"/>
      <c r="U229" s="1340"/>
      <c r="V229" s="1340"/>
      <c r="W229" s="1340"/>
      <c r="X229" s="1340"/>
      <c r="Y229" s="1340"/>
      <c r="Z229" s="1340"/>
    </row>
    <row r="230" spans="1:26" ht="25.5" customHeight="1" x14ac:dyDescent="0.25">
      <c r="A230" s="1340"/>
      <c r="B230" s="1340"/>
      <c r="C230" s="1340"/>
      <c r="D230" s="1340"/>
      <c r="E230" s="1340"/>
      <c r="F230" s="1340"/>
      <c r="G230" s="1340"/>
      <c r="H230" s="1340"/>
      <c r="I230" s="1340"/>
      <c r="J230" s="1340"/>
      <c r="K230" s="1340"/>
      <c r="L230" s="1340"/>
      <c r="M230" s="1340"/>
      <c r="N230" s="1340"/>
      <c r="O230" s="1340"/>
      <c r="P230" s="1340"/>
      <c r="Q230" s="1340"/>
      <c r="R230" s="1340"/>
      <c r="S230" s="1340"/>
      <c r="T230" s="1340"/>
      <c r="U230" s="1340"/>
      <c r="V230" s="1340"/>
      <c r="W230" s="1340"/>
      <c r="X230" s="1340"/>
      <c r="Y230" s="1340"/>
      <c r="Z230" s="1340"/>
    </row>
    <row r="231" spans="1:26" ht="25.5" customHeight="1" x14ac:dyDescent="0.25">
      <c r="A231" s="1340"/>
      <c r="B231" s="1340"/>
      <c r="C231" s="1340"/>
      <c r="D231" s="1340"/>
      <c r="E231" s="1340"/>
      <c r="F231" s="1340"/>
      <c r="G231" s="1340"/>
      <c r="H231" s="1340"/>
      <c r="I231" s="1340"/>
      <c r="J231" s="1340"/>
      <c r="K231" s="1340"/>
      <c r="L231" s="1340"/>
      <c r="M231" s="1340"/>
      <c r="N231" s="1340"/>
      <c r="O231" s="1340"/>
      <c r="P231" s="1340"/>
      <c r="Q231" s="1340"/>
      <c r="R231" s="1340"/>
      <c r="S231" s="1340"/>
      <c r="T231" s="1340"/>
      <c r="U231" s="1340"/>
      <c r="V231" s="1340"/>
      <c r="W231" s="1340"/>
      <c r="X231" s="1340"/>
      <c r="Y231" s="1340"/>
      <c r="Z231" s="1340"/>
    </row>
    <row r="232" spans="1:26" ht="25.5" customHeight="1" x14ac:dyDescent="0.25">
      <c r="A232" s="1340"/>
      <c r="B232" s="1340"/>
      <c r="C232" s="1340"/>
      <c r="D232" s="1340"/>
      <c r="E232" s="1340"/>
      <c r="F232" s="1340"/>
      <c r="G232" s="1340"/>
      <c r="H232" s="1340"/>
      <c r="I232" s="1340"/>
      <c r="J232" s="1340"/>
      <c r="K232" s="1340"/>
      <c r="L232" s="1340"/>
      <c r="M232" s="1340"/>
      <c r="N232" s="1340"/>
      <c r="O232" s="1340"/>
      <c r="P232" s="1340"/>
      <c r="Q232" s="1340"/>
      <c r="R232" s="1340"/>
      <c r="S232" s="1340"/>
      <c r="T232" s="1340"/>
      <c r="U232" s="1340"/>
      <c r="V232" s="1340"/>
      <c r="W232" s="1340"/>
      <c r="X232" s="1340"/>
      <c r="Y232" s="1340"/>
      <c r="Z232" s="1340"/>
    </row>
    <row r="233" spans="1:26" ht="25.5" customHeight="1" x14ac:dyDescent="0.25">
      <c r="A233" s="1340"/>
      <c r="B233" s="1340"/>
      <c r="C233" s="1340"/>
      <c r="D233" s="1340"/>
      <c r="E233" s="1340"/>
      <c r="F233" s="1340"/>
      <c r="G233" s="1340"/>
      <c r="H233" s="1340"/>
      <c r="I233" s="1340"/>
      <c r="J233" s="1340"/>
      <c r="K233" s="1340"/>
      <c r="L233" s="1340"/>
      <c r="M233" s="1340"/>
      <c r="N233" s="1340"/>
      <c r="O233" s="1340"/>
      <c r="P233" s="1340"/>
      <c r="Q233" s="1340"/>
      <c r="R233" s="1340"/>
      <c r="S233" s="1340"/>
      <c r="T233" s="1340"/>
      <c r="U233" s="1340"/>
      <c r="V233" s="1340"/>
      <c r="W233" s="1340"/>
      <c r="X233" s="1340"/>
      <c r="Y233" s="1340"/>
      <c r="Z233" s="1340"/>
    </row>
    <row r="234" spans="1:26" ht="25.5" customHeight="1" x14ac:dyDescent="0.25">
      <c r="A234" s="1340"/>
      <c r="B234" s="1340"/>
      <c r="C234" s="1340"/>
      <c r="D234" s="1340"/>
      <c r="E234" s="1340"/>
      <c r="F234" s="1340"/>
      <c r="G234" s="1340"/>
      <c r="H234" s="1340"/>
      <c r="I234" s="1340"/>
      <c r="J234" s="1340"/>
      <c r="K234" s="1340"/>
      <c r="L234" s="1340"/>
      <c r="M234" s="1340"/>
      <c r="N234" s="1340"/>
      <c r="O234" s="1340"/>
      <c r="P234" s="1340"/>
      <c r="Q234" s="1340"/>
      <c r="R234" s="1340"/>
      <c r="S234" s="1340"/>
      <c r="T234" s="1340"/>
      <c r="U234" s="1340"/>
      <c r="V234" s="1340"/>
      <c r="W234" s="1340"/>
      <c r="X234" s="1340"/>
      <c r="Y234" s="1340"/>
      <c r="Z234" s="1340"/>
    </row>
    <row r="235" spans="1:26" ht="25.5" customHeight="1" x14ac:dyDescent="0.25">
      <c r="A235" s="1340"/>
      <c r="B235" s="1340"/>
      <c r="C235" s="1340"/>
      <c r="D235" s="1340"/>
      <c r="E235" s="1340"/>
      <c r="F235" s="1340"/>
      <c r="G235" s="1340"/>
      <c r="H235" s="1340"/>
      <c r="I235" s="1340"/>
      <c r="J235" s="1340"/>
      <c r="K235" s="1340"/>
      <c r="L235" s="1340"/>
      <c r="M235" s="1340"/>
      <c r="N235" s="1340"/>
      <c r="O235" s="1340"/>
      <c r="P235" s="1340"/>
      <c r="Q235" s="1340"/>
      <c r="R235" s="1340"/>
      <c r="S235" s="1340"/>
      <c r="T235" s="1340"/>
      <c r="U235" s="1340"/>
      <c r="V235" s="1340"/>
      <c r="W235" s="1340"/>
      <c r="X235" s="1340"/>
      <c r="Y235" s="1340"/>
      <c r="Z235" s="1340"/>
    </row>
    <row r="236" spans="1:26" ht="25.5" customHeight="1" x14ac:dyDescent="0.25">
      <c r="A236" s="1340"/>
      <c r="B236" s="1340"/>
      <c r="C236" s="1340"/>
      <c r="D236" s="1340"/>
      <c r="E236" s="1340"/>
      <c r="F236" s="1340"/>
      <c r="G236" s="1340"/>
      <c r="H236" s="1340"/>
      <c r="I236" s="1340"/>
      <c r="J236" s="1340"/>
      <c r="K236" s="1340"/>
      <c r="L236" s="1340"/>
      <c r="M236" s="1340"/>
      <c r="N236" s="1340"/>
      <c r="O236" s="1340"/>
      <c r="P236" s="1340"/>
      <c r="Q236" s="1340"/>
      <c r="R236" s="1340"/>
      <c r="S236" s="1340"/>
      <c r="T236" s="1340"/>
      <c r="U236" s="1340"/>
      <c r="V236" s="1340"/>
      <c r="W236" s="1340"/>
      <c r="X236" s="1340"/>
      <c r="Y236" s="1340"/>
      <c r="Z236" s="1340"/>
    </row>
    <row r="237" spans="1:26" ht="25.5" customHeight="1" x14ac:dyDescent="0.25">
      <c r="A237" s="1340"/>
      <c r="B237" s="1340"/>
      <c r="C237" s="1340"/>
      <c r="D237" s="1340"/>
      <c r="E237" s="1340"/>
      <c r="F237" s="1340"/>
      <c r="G237" s="1340"/>
      <c r="H237" s="1340"/>
      <c r="I237" s="1340"/>
      <c r="J237" s="1340"/>
      <c r="K237" s="1340"/>
      <c r="L237" s="1340"/>
      <c r="M237" s="1340"/>
      <c r="N237" s="1340"/>
      <c r="O237" s="1340"/>
      <c r="P237" s="1340"/>
      <c r="Q237" s="1340"/>
      <c r="R237" s="1340"/>
      <c r="S237" s="1340"/>
      <c r="T237" s="1340"/>
      <c r="U237" s="1340"/>
      <c r="V237" s="1340"/>
      <c r="W237" s="1340"/>
      <c r="X237" s="1340"/>
      <c r="Y237" s="1340"/>
      <c r="Z237" s="1340"/>
    </row>
    <row r="238" spans="1:26" ht="25.5" customHeight="1" x14ac:dyDescent="0.25">
      <c r="A238" s="1340"/>
      <c r="B238" s="1340"/>
      <c r="C238" s="1340"/>
      <c r="D238" s="1340"/>
      <c r="E238" s="1340"/>
      <c r="F238" s="1340"/>
      <c r="G238" s="1340"/>
      <c r="H238" s="1340"/>
      <c r="I238" s="1340"/>
      <c r="J238" s="1340"/>
      <c r="K238" s="1340"/>
      <c r="L238" s="1340"/>
      <c r="M238" s="1340"/>
      <c r="N238" s="1340"/>
      <c r="O238" s="1340"/>
      <c r="P238" s="1340"/>
      <c r="Q238" s="1340"/>
      <c r="R238" s="1340"/>
      <c r="S238" s="1340"/>
      <c r="T238" s="1340"/>
      <c r="U238" s="1340"/>
      <c r="V238" s="1340"/>
      <c r="W238" s="1340"/>
      <c r="X238" s="1340"/>
      <c r="Y238" s="1340"/>
      <c r="Z238" s="1340"/>
    </row>
    <row r="239" spans="1:26" ht="25.5" customHeight="1" x14ac:dyDescent="0.25">
      <c r="A239" s="1340"/>
      <c r="B239" s="1340"/>
      <c r="C239" s="1340"/>
      <c r="D239" s="1340"/>
      <c r="E239" s="1340"/>
      <c r="F239" s="1340"/>
      <c r="G239" s="1340"/>
      <c r="H239" s="1340"/>
      <c r="I239" s="1340"/>
      <c r="J239" s="1340"/>
      <c r="K239" s="1340"/>
      <c r="L239" s="1340"/>
      <c r="M239" s="1340"/>
      <c r="N239" s="1340"/>
      <c r="O239" s="1340"/>
      <c r="P239" s="1340"/>
      <c r="Q239" s="1340"/>
      <c r="R239" s="1340"/>
      <c r="S239" s="1340"/>
      <c r="T239" s="1340"/>
      <c r="U239" s="1340"/>
      <c r="V239" s="1340"/>
      <c r="W239" s="1340"/>
      <c r="X239" s="1340"/>
      <c r="Y239" s="1340"/>
      <c r="Z239" s="1340"/>
    </row>
    <row r="240" spans="1:26" ht="25.5" customHeight="1" x14ac:dyDescent="0.25">
      <c r="A240" s="1340"/>
      <c r="B240" s="1340"/>
      <c r="C240" s="1340"/>
      <c r="D240" s="1340"/>
      <c r="E240" s="1340"/>
      <c r="F240" s="1340"/>
      <c r="G240" s="1340"/>
      <c r="H240" s="1340"/>
      <c r="I240" s="1340"/>
      <c r="J240" s="1340"/>
      <c r="K240" s="1340"/>
      <c r="L240" s="1340"/>
      <c r="M240" s="1340"/>
      <c r="N240" s="1340"/>
      <c r="O240" s="1340"/>
      <c r="P240" s="1340"/>
      <c r="Q240" s="1340"/>
      <c r="R240" s="1340"/>
      <c r="S240" s="1340"/>
      <c r="T240" s="1340"/>
      <c r="U240" s="1340"/>
      <c r="V240" s="1340"/>
      <c r="W240" s="1340"/>
      <c r="X240" s="1340"/>
      <c r="Y240" s="1340"/>
      <c r="Z240" s="1340"/>
    </row>
    <row r="241" spans="1:26" ht="25.5" customHeight="1" x14ac:dyDescent="0.25">
      <c r="A241" s="1340"/>
      <c r="B241" s="1340"/>
      <c r="C241" s="1340"/>
      <c r="D241" s="1340"/>
      <c r="E241" s="1340"/>
      <c r="F241" s="1340"/>
      <c r="G241" s="1340"/>
      <c r="H241" s="1340"/>
      <c r="I241" s="1340"/>
      <c r="J241" s="1340"/>
      <c r="K241" s="1340"/>
      <c r="L241" s="1340"/>
      <c r="M241" s="1340"/>
      <c r="N241" s="1340"/>
      <c r="O241" s="1340"/>
      <c r="P241" s="1340"/>
      <c r="Q241" s="1340"/>
      <c r="R241" s="1340"/>
      <c r="S241" s="1340"/>
      <c r="T241" s="1340"/>
      <c r="U241" s="1340"/>
      <c r="V241" s="1340"/>
      <c r="W241" s="1340"/>
      <c r="X241" s="1340"/>
      <c r="Y241" s="1340"/>
      <c r="Z241" s="1340"/>
    </row>
    <row r="242" spans="1:26" ht="25.5" customHeight="1" x14ac:dyDescent="0.25">
      <c r="A242" s="1340"/>
      <c r="B242" s="1340"/>
      <c r="C242" s="1340"/>
      <c r="D242" s="1340"/>
      <c r="E242" s="1340"/>
      <c r="F242" s="1340"/>
      <c r="G242" s="1340"/>
      <c r="H242" s="1340"/>
      <c r="I242" s="1340"/>
      <c r="J242" s="1340"/>
      <c r="K242" s="1340"/>
      <c r="L242" s="1340"/>
      <c r="M242" s="1340"/>
      <c r="N242" s="1340"/>
      <c r="O242" s="1340"/>
      <c r="P242" s="1340"/>
      <c r="Q242" s="1340"/>
      <c r="R242" s="1340"/>
      <c r="S242" s="1340"/>
      <c r="T242" s="1340"/>
      <c r="U242" s="1340"/>
      <c r="V242" s="1340"/>
      <c r="W242" s="1340"/>
      <c r="X242" s="1340"/>
      <c r="Y242" s="1340"/>
      <c r="Z242" s="1340"/>
    </row>
    <row r="243" spans="1:26" ht="25.5" customHeight="1" x14ac:dyDescent="0.25">
      <c r="A243" s="1340"/>
      <c r="B243" s="1340"/>
      <c r="C243" s="1340"/>
      <c r="D243" s="1340"/>
      <c r="E243" s="1340"/>
      <c r="F243" s="1340"/>
      <c r="G243" s="1340"/>
      <c r="H243" s="1340"/>
      <c r="I243" s="1340"/>
      <c r="J243" s="1340"/>
      <c r="K243" s="1340"/>
      <c r="L243" s="1340"/>
      <c r="M243" s="1340"/>
      <c r="N243" s="1340"/>
      <c r="O243" s="1340"/>
      <c r="P243" s="1340"/>
      <c r="Q243" s="1340"/>
      <c r="R243" s="1340"/>
      <c r="S243" s="1340"/>
      <c r="T243" s="1340"/>
      <c r="U243" s="1340"/>
      <c r="V243" s="1340"/>
      <c r="W243" s="1340"/>
      <c r="X243" s="1340"/>
      <c r="Y243" s="1340"/>
      <c r="Z243" s="1340"/>
    </row>
    <row r="244" spans="1:26" ht="25.5" customHeight="1" x14ac:dyDescent="0.25">
      <c r="A244" s="1340"/>
      <c r="B244" s="1340"/>
      <c r="C244" s="1340"/>
      <c r="D244" s="1340"/>
      <c r="E244" s="1340"/>
      <c r="F244" s="1340"/>
      <c r="G244" s="1340"/>
      <c r="H244" s="1340"/>
      <c r="I244" s="1340"/>
      <c r="J244" s="1340"/>
      <c r="K244" s="1340"/>
      <c r="L244" s="1340"/>
      <c r="M244" s="1340"/>
      <c r="N244" s="1340"/>
      <c r="O244" s="1340"/>
      <c r="P244" s="1340"/>
      <c r="Q244" s="1340"/>
      <c r="R244" s="1340"/>
      <c r="S244" s="1340"/>
      <c r="T244" s="1340"/>
      <c r="U244" s="1340"/>
      <c r="V244" s="1340"/>
      <c r="W244" s="1340"/>
      <c r="X244" s="1340"/>
      <c r="Y244" s="1340"/>
      <c r="Z244" s="1340"/>
    </row>
    <row r="245" spans="1:26" ht="25.5" customHeight="1" x14ac:dyDescent="0.25">
      <c r="A245" s="1340"/>
      <c r="B245" s="1340"/>
      <c r="C245" s="1340"/>
      <c r="D245" s="1340"/>
      <c r="E245" s="1340"/>
      <c r="F245" s="1340"/>
      <c r="G245" s="1340"/>
      <c r="H245" s="1340"/>
      <c r="I245" s="1340"/>
      <c r="J245" s="1340"/>
      <c r="K245" s="1340"/>
      <c r="L245" s="1340"/>
      <c r="M245" s="1340"/>
      <c r="N245" s="1340"/>
      <c r="O245" s="1340"/>
      <c r="P245" s="1340"/>
      <c r="Q245" s="1340"/>
      <c r="R245" s="1340"/>
      <c r="S245" s="1340"/>
      <c r="T245" s="1340"/>
      <c r="U245" s="1340"/>
      <c r="V245" s="1340"/>
      <c r="W245" s="1340"/>
      <c r="X245" s="1340"/>
      <c r="Y245" s="1340"/>
      <c r="Z245" s="1340"/>
    </row>
    <row r="246" spans="1:26" ht="25.5" customHeight="1" x14ac:dyDescent="0.25">
      <c r="A246" s="1340"/>
      <c r="B246" s="1340"/>
      <c r="C246" s="1340"/>
      <c r="D246" s="1340"/>
      <c r="E246" s="1340"/>
      <c r="F246" s="1340"/>
      <c r="G246" s="1340"/>
      <c r="H246" s="1340"/>
      <c r="I246" s="1340"/>
      <c r="J246" s="1340"/>
      <c r="K246" s="1340"/>
      <c r="L246" s="1340"/>
      <c r="M246" s="1340"/>
      <c r="N246" s="1340"/>
      <c r="O246" s="1340"/>
      <c r="P246" s="1340"/>
      <c r="Q246" s="1340"/>
      <c r="R246" s="1340"/>
      <c r="S246" s="1340"/>
      <c r="T246" s="1340"/>
      <c r="U246" s="1340"/>
      <c r="V246" s="1340"/>
      <c r="W246" s="1340"/>
      <c r="X246" s="1340"/>
      <c r="Y246" s="1340"/>
      <c r="Z246" s="1340"/>
    </row>
    <row r="247" spans="1:26" ht="25.5" customHeight="1" x14ac:dyDescent="0.25">
      <c r="A247" s="1340"/>
      <c r="B247" s="1340"/>
      <c r="C247" s="1340"/>
      <c r="D247" s="1340"/>
      <c r="E247" s="1340"/>
      <c r="F247" s="1340"/>
      <c r="G247" s="1340"/>
      <c r="H247" s="1340"/>
      <c r="I247" s="1340"/>
      <c r="J247" s="1340"/>
      <c r="K247" s="1340"/>
      <c r="L247" s="1340"/>
      <c r="M247" s="1340"/>
      <c r="N247" s="1340"/>
      <c r="O247" s="1340"/>
      <c r="P247" s="1340"/>
      <c r="Q247" s="1340"/>
      <c r="R247" s="1340"/>
      <c r="S247" s="1340"/>
      <c r="T247" s="1340"/>
      <c r="U247" s="1340"/>
      <c r="V247" s="1340"/>
      <c r="W247" s="1340"/>
      <c r="X247" s="1340"/>
      <c r="Y247" s="1340"/>
      <c r="Z247" s="1340"/>
    </row>
    <row r="248" spans="1:26" ht="25.5" customHeight="1" x14ac:dyDescent="0.25">
      <c r="A248" s="1340"/>
      <c r="B248" s="1340"/>
      <c r="C248" s="1340"/>
      <c r="D248" s="1340"/>
      <c r="E248" s="1340"/>
      <c r="F248" s="1340"/>
      <c r="G248" s="1340"/>
      <c r="H248" s="1340"/>
      <c r="I248" s="1340"/>
      <c r="J248" s="1340"/>
      <c r="K248" s="1340"/>
      <c r="L248" s="1340"/>
      <c r="M248" s="1340"/>
      <c r="N248" s="1340"/>
      <c r="O248" s="1340"/>
      <c r="P248" s="1340"/>
      <c r="Q248" s="1340"/>
      <c r="R248" s="1340"/>
      <c r="S248" s="1340"/>
      <c r="T248" s="1340"/>
      <c r="U248" s="1340"/>
      <c r="V248" s="1340"/>
      <c r="W248" s="1340"/>
      <c r="X248" s="1340"/>
      <c r="Y248" s="1340"/>
      <c r="Z248" s="1340"/>
    </row>
    <row r="249" spans="1:26" ht="25.5" customHeight="1" x14ac:dyDescent="0.25">
      <c r="A249" s="1340"/>
      <c r="B249" s="1340"/>
      <c r="C249" s="1340"/>
      <c r="D249" s="1340"/>
      <c r="E249" s="1340"/>
      <c r="F249" s="1340"/>
      <c r="G249" s="1340"/>
      <c r="H249" s="1340"/>
      <c r="I249" s="1340"/>
      <c r="J249" s="1340"/>
      <c r="K249" s="1340"/>
      <c r="L249" s="1340"/>
      <c r="M249" s="1340"/>
      <c r="N249" s="1340"/>
      <c r="O249" s="1340"/>
      <c r="P249" s="1340"/>
      <c r="Q249" s="1340"/>
      <c r="R249" s="1340"/>
      <c r="S249" s="1340"/>
      <c r="T249" s="1340"/>
      <c r="U249" s="1340"/>
      <c r="V249" s="1340"/>
      <c r="W249" s="1340"/>
      <c r="X249" s="1340"/>
      <c r="Y249" s="1340"/>
      <c r="Z249" s="1340"/>
    </row>
    <row r="250" spans="1:26" ht="25.5" customHeight="1" x14ac:dyDescent="0.25">
      <c r="A250" s="1340"/>
      <c r="B250" s="1340"/>
      <c r="C250" s="1340"/>
      <c r="D250" s="1340"/>
      <c r="E250" s="1340"/>
      <c r="F250" s="1340"/>
      <c r="G250" s="1340"/>
      <c r="H250" s="1340"/>
      <c r="I250" s="1340"/>
      <c r="J250" s="1340"/>
      <c r="K250" s="1340"/>
      <c r="L250" s="1340"/>
      <c r="M250" s="1340"/>
      <c r="N250" s="1340"/>
      <c r="O250" s="1340"/>
      <c r="P250" s="1340"/>
      <c r="Q250" s="1340"/>
      <c r="R250" s="1340"/>
      <c r="S250" s="1340"/>
      <c r="T250" s="1340"/>
      <c r="U250" s="1340"/>
      <c r="V250" s="1340"/>
      <c r="W250" s="1340"/>
      <c r="X250" s="1340"/>
      <c r="Y250" s="1340"/>
      <c r="Z250" s="1340"/>
    </row>
    <row r="251" spans="1:26" ht="25.5" customHeight="1" x14ac:dyDescent="0.25">
      <c r="A251" s="1340"/>
      <c r="B251" s="1340"/>
      <c r="C251" s="1340"/>
      <c r="D251" s="1340"/>
      <c r="E251" s="1340"/>
      <c r="F251" s="1340"/>
      <c r="G251" s="1340"/>
      <c r="H251" s="1340"/>
      <c r="I251" s="1340"/>
      <c r="J251" s="1340"/>
      <c r="K251" s="1340"/>
      <c r="L251" s="1340"/>
      <c r="M251" s="1340"/>
      <c r="N251" s="1340"/>
      <c r="O251" s="1340"/>
      <c r="P251" s="1340"/>
      <c r="Q251" s="1340"/>
      <c r="R251" s="1340"/>
      <c r="S251" s="1340"/>
      <c r="T251" s="1340"/>
      <c r="U251" s="1340"/>
      <c r="V251" s="1340"/>
      <c r="W251" s="1340"/>
      <c r="X251" s="1340"/>
      <c r="Y251" s="1340"/>
      <c r="Z251" s="1340"/>
    </row>
    <row r="252" spans="1:26" ht="25.5" customHeight="1" x14ac:dyDescent="0.25">
      <c r="A252" s="1340"/>
      <c r="B252" s="1340"/>
      <c r="C252" s="1340"/>
      <c r="D252" s="1340"/>
      <c r="E252" s="1340"/>
      <c r="F252" s="1340"/>
      <c r="G252" s="1340"/>
      <c r="H252" s="1340"/>
      <c r="I252" s="1340"/>
      <c r="J252" s="1340"/>
      <c r="K252" s="1340"/>
      <c r="L252" s="1340"/>
      <c r="M252" s="1340"/>
      <c r="N252" s="1340"/>
      <c r="O252" s="1340"/>
      <c r="P252" s="1340"/>
      <c r="Q252" s="1340"/>
      <c r="R252" s="1340"/>
      <c r="S252" s="1340"/>
      <c r="T252" s="1340"/>
      <c r="U252" s="1340"/>
      <c r="V252" s="1340"/>
      <c r="W252" s="1340"/>
      <c r="X252" s="1340"/>
      <c r="Y252" s="1340"/>
      <c r="Z252" s="1340"/>
    </row>
    <row r="253" spans="1:26" ht="25.5" customHeight="1" x14ac:dyDescent="0.25">
      <c r="A253" s="1340"/>
      <c r="B253" s="1340"/>
      <c r="C253" s="1340"/>
      <c r="D253" s="1340"/>
      <c r="E253" s="1340"/>
      <c r="F253" s="1340"/>
      <c r="G253" s="1340"/>
      <c r="H253" s="1340"/>
      <c r="I253" s="1340"/>
      <c r="J253" s="1340"/>
      <c r="K253" s="1340"/>
      <c r="L253" s="1340"/>
      <c r="M253" s="1340"/>
      <c r="N253" s="1340"/>
      <c r="O253" s="1340"/>
      <c r="P253" s="1340"/>
      <c r="Q253" s="1340"/>
      <c r="R253" s="1340"/>
      <c r="S253" s="1340"/>
      <c r="T253" s="1340"/>
      <c r="U253" s="1340"/>
      <c r="V253" s="1340"/>
      <c r="W253" s="1340"/>
      <c r="X253" s="1340"/>
      <c r="Y253" s="1340"/>
      <c r="Z253" s="1340"/>
    </row>
    <row r="254" spans="1:26" ht="25.5" customHeight="1" x14ac:dyDescent="0.25">
      <c r="A254" s="1340"/>
      <c r="B254" s="1340"/>
      <c r="C254" s="1340"/>
      <c r="D254" s="1340"/>
      <c r="E254" s="1340"/>
      <c r="F254" s="1340"/>
      <c r="G254" s="1340"/>
      <c r="H254" s="1340"/>
      <c r="I254" s="1340"/>
      <c r="J254" s="1340"/>
      <c r="K254" s="1340"/>
      <c r="L254" s="1340"/>
      <c r="M254" s="1340"/>
      <c r="N254" s="1340"/>
      <c r="O254" s="1340"/>
      <c r="P254" s="1340"/>
      <c r="Q254" s="1340"/>
      <c r="R254" s="1340"/>
      <c r="S254" s="1340"/>
      <c r="T254" s="1340"/>
      <c r="U254" s="1340"/>
      <c r="V254" s="1340"/>
      <c r="W254" s="1340"/>
      <c r="X254" s="1340"/>
      <c r="Y254" s="1340"/>
      <c r="Z254" s="1340"/>
    </row>
    <row r="255" spans="1:26" ht="25.5" customHeight="1" x14ac:dyDescent="0.25">
      <c r="A255" s="1340"/>
      <c r="B255" s="1340"/>
      <c r="C255" s="1340"/>
      <c r="D255" s="1340"/>
      <c r="E255" s="1340"/>
      <c r="F255" s="1340"/>
      <c r="G255" s="1340"/>
      <c r="H255" s="1340"/>
      <c r="I255" s="1340"/>
      <c r="J255" s="1340"/>
      <c r="K255" s="1340"/>
      <c r="L255" s="1340"/>
      <c r="M255" s="1340"/>
      <c r="N255" s="1340"/>
      <c r="O255" s="1340"/>
      <c r="P255" s="1340"/>
      <c r="Q255" s="1340"/>
      <c r="R255" s="1340"/>
      <c r="S255" s="1340"/>
      <c r="T255" s="1340"/>
      <c r="U255" s="1340"/>
      <c r="V255" s="1340"/>
      <c r="W255" s="1340"/>
      <c r="X255" s="1340"/>
      <c r="Y255" s="1340"/>
      <c r="Z255" s="1340"/>
    </row>
    <row r="256" spans="1:26" ht="25.5" customHeight="1" x14ac:dyDescent="0.25">
      <c r="A256" s="1340"/>
      <c r="B256" s="1340"/>
      <c r="C256" s="1340"/>
      <c r="D256" s="1340"/>
      <c r="E256" s="1340"/>
      <c r="F256" s="1340"/>
      <c r="G256" s="1340"/>
      <c r="H256" s="1340"/>
      <c r="I256" s="1340"/>
      <c r="J256" s="1340"/>
      <c r="K256" s="1340"/>
      <c r="L256" s="1340"/>
      <c r="M256" s="1340"/>
      <c r="N256" s="1340"/>
      <c r="O256" s="1340"/>
      <c r="P256" s="1340"/>
      <c r="Q256" s="1340"/>
      <c r="R256" s="1340"/>
      <c r="S256" s="1340"/>
      <c r="T256" s="1340"/>
      <c r="U256" s="1340"/>
      <c r="V256" s="1340"/>
      <c r="W256" s="1340"/>
      <c r="X256" s="1340"/>
      <c r="Y256" s="1340"/>
      <c r="Z256" s="1340"/>
    </row>
    <row r="257" spans="1:26" ht="25.5" customHeight="1" x14ac:dyDescent="0.25">
      <c r="A257" s="1340"/>
      <c r="B257" s="1340"/>
      <c r="C257" s="1340"/>
      <c r="D257" s="1340"/>
      <c r="E257" s="1340"/>
      <c r="F257" s="1340"/>
      <c r="G257" s="1340"/>
      <c r="H257" s="1340"/>
      <c r="I257" s="1340"/>
      <c r="J257" s="1340"/>
      <c r="K257" s="1340"/>
      <c r="L257" s="1340"/>
      <c r="M257" s="1340"/>
      <c r="N257" s="1340"/>
      <c r="O257" s="1340"/>
      <c r="P257" s="1340"/>
      <c r="Q257" s="1340"/>
      <c r="R257" s="1340"/>
      <c r="S257" s="1340"/>
      <c r="T257" s="1340"/>
      <c r="U257" s="1340"/>
      <c r="V257" s="1340"/>
      <c r="W257" s="1340"/>
      <c r="X257" s="1340"/>
      <c r="Y257" s="1340"/>
      <c r="Z257" s="1340"/>
    </row>
    <row r="258" spans="1:26" ht="25.5" customHeight="1" x14ac:dyDescent="0.25">
      <c r="A258" s="1340"/>
      <c r="B258" s="1340"/>
      <c r="C258" s="1340"/>
      <c r="D258" s="1340"/>
      <c r="E258" s="1340"/>
      <c r="F258" s="1340"/>
      <c r="G258" s="1340"/>
      <c r="H258" s="1340"/>
      <c r="I258" s="1340"/>
      <c r="J258" s="1340"/>
      <c r="K258" s="1340"/>
      <c r="L258" s="1340"/>
      <c r="M258" s="1340"/>
      <c r="N258" s="1340"/>
      <c r="O258" s="1340"/>
      <c r="P258" s="1340"/>
      <c r="Q258" s="1340"/>
      <c r="R258" s="1340"/>
      <c r="S258" s="1340"/>
      <c r="T258" s="1340"/>
      <c r="U258" s="1340"/>
      <c r="V258" s="1340"/>
      <c r="W258" s="1340"/>
      <c r="X258" s="1340"/>
      <c r="Y258" s="1340"/>
      <c r="Z258" s="1340"/>
    </row>
    <row r="259" spans="1:26" ht="25.5" customHeight="1" x14ac:dyDescent="0.25">
      <c r="A259" s="1340"/>
      <c r="B259" s="1340"/>
      <c r="C259" s="1340"/>
      <c r="D259" s="1340"/>
      <c r="E259" s="1340"/>
      <c r="F259" s="1340"/>
      <c r="G259" s="1340"/>
      <c r="H259" s="1340"/>
      <c r="I259" s="1340"/>
      <c r="J259" s="1340"/>
      <c r="K259" s="1340"/>
      <c r="L259" s="1340"/>
      <c r="M259" s="1340"/>
      <c r="N259" s="1340"/>
      <c r="O259" s="1340"/>
      <c r="P259" s="1340"/>
      <c r="Q259" s="1340"/>
      <c r="R259" s="1340"/>
      <c r="S259" s="1340"/>
      <c r="T259" s="1340"/>
      <c r="U259" s="1340"/>
      <c r="V259" s="1340"/>
      <c r="W259" s="1340"/>
      <c r="X259" s="1340"/>
      <c r="Y259" s="1340"/>
      <c r="Z259" s="1340"/>
    </row>
    <row r="260" spans="1:26" ht="25.5" customHeight="1" x14ac:dyDescent="0.25">
      <c r="A260" s="1340"/>
      <c r="B260" s="1340"/>
      <c r="C260" s="1340"/>
      <c r="D260" s="1340"/>
      <c r="E260" s="1340"/>
      <c r="F260" s="1340"/>
      <c r="G260" s="1340"/>
      <c r="H260" s="1340"/>
      <c r="I260" s="1340"/>
      <c r="J260" s="1340"/>
      <c r="K260" s="1340"/>
      <c r="L260" s="1340"/>
      <c r="M260" s="1340"/>
      <c r="N260" s="1340"/>
      <c r="O260" s="1340"/>
      <c r="P260" s="1340"/>
      <c r="Q260" s="1340"/>
      <c r="R260" s="1340"/>
      <c r="S260" s="1340"/>
      <c r="T260" s="1340"/>
      <c r="U260" s="1340"/>
      <c r="V260" s="1340"/>
      <c r="W260" s="1340"/>
      <c r="X260" s="1340"/>
      <c r="Y260" s="1340"/>
      <c r="Z260" s="1340"/>
    </row>
    <row r="261" spans="1:26" ht="25.5" customHeight="1" x14ac:dyDescent="0.25">
      <c r="A261" s="1340"/>
      <c r="B261" s="1340"/>
      <c r="C261" s="1340"/>
      <c r="D261" s="1340"/>
      <c r="E261" s="1340"/>
      <c r="F261" s="1340"/>
      <c r="G261" s="1340"/>
      <c r="H261" s="1340"/>
      <c r="I261" s="1340"/>
      <c r="J261" s="1340"/>
      <c r="K261" s="1340"/>
      <c r="L261" s="1340"/>
      <c r="M261" s="1340"/>
      <c r="N261" s="1340"/>
      <c r="O261" s="1340"/>
      <c r="P261" s="1340"/>
      <c r="Q261" s="1340"/>
      <c r="R261" s="1340"/>
      <c r="S261" s="1340"/>
      <c r="T261" s="1340"/>
      <c r="U261" s="1340"/>
      <c r="V261" s="1340"/>
      <c r="W261" s="1340"/>
      <c r="X261" s="1340"/>
      <c r="Y261" s="1340"/>
      <c r="Z261" s="1340"/>
    </row>
    <row r="262" spans="1:26" ht="25.5" customHeight="1" x14ac:dyDescent="0.25">
      <c r="A262" s="1340"/>
      <c r="B262" s="1340"/>
      <c r="C262" s="1340"/>
      <c r="D262" s="1340"/>
      <c r="E262" s="1340"/>
      <c r="F262" s="1340"/>
      <c r="G262" s="1340"/>
      <c r="H262" s="1340"/>
      <c r="I262" s="1340"/>
      <c r="J262" s="1340"/>
      <c r="K262" s="1340"/>
      <c r="L262" s="1340"/>
      <c r="M262" s="1340"/>
      <c r="N262" s="1340"/>
      <c r="O262" s="1340"/>
      <c r="P262" s="1340"/>
      <c r="Q262" s="1340"/>
      <c r="R262" s="1340"/>
      <c r="S262" s="1340"/>
      <c r="T262" s="1340"/>
      <c r="U262" s="1340"/>
      <c r="V262" s="1340"/>
      <c r="W262" s="1340"/>
      <c r="X262" s="1340"/>
      <c r="Y262" s="1340"/>
      <c r="Z262" s="1340"/>
    </row>
    <row r="263" spans="1:26" ht="25.5" customHeight="1" x14ac:dyDescent="0.25">
      <c r="A263" s="1340"/>
      <c r="B263" s="1340"/>
      <c r="C263" s="1340"/>
      <c r="D263" s="1340"/>
      <c r="E263" s="1340"/>
      <c r="F263" s="1340"/>
      <c r="G263" s="1340"/>
      <c r="H263" s="1340"/>
      <c r="I263" s="1340"/>
      <c r="J263" s="1340"/>
      <c r="K263" s="1340"/>
      <c r="L263" s="1340"/>
      <c r="M263" s="1340"/>
      <c r="N263" s="1340"/>
      <c r="O263" s="1340"/>
      <c r="P263" s="1340"/>
      <c r="Q263" s="1340"/>
      <c r="R263" s="1340"/>
      <c r="S263" s="1340"/>
      <c r="T263" s="1340"/>
      <c r="U263" s="1340"/>
      <c r="V263" s="1340"/>
      <c r="W263" s="1340"/>
      <c r="X263" s="1340"/>
      <c r="Y263" s="1340"/>
      <c r="Z263" s="1340"/>
    </row>
    <row r="264" spans="1:26" ht="25.5" customHeight="1" x14ac:dyDescent="0.25">
      <c r="A264" s="1340"/>
      <c r="B264" s="1340"/>
      <c r="C264" s="1340"/>
      <c r="D264" s="1340"/>
      <c r="E264" s="1340"/>
      <c r="F264" s="1340"/>
      <c r="G264" s="1340"/>
      <c r="H264" s="1340"/>
      <c r="I264" s="1340"/>
      <c r="J264" s="1340"/>
      <c r="K264" s="1340"/>
      <c r="L264" s="1340"/>
      <c r="M264" s="1340"/>
      <c r="N264" s="1340"/>
      <c r="O264" s="1340"/>
      <c r="P264" s="1340"/>
      <c r="Q264" s="1340"/>
      <c r="R264" s="1340"/>
      <c r="S264" s="1340"/>
      <c r="T264" s="1340"/>
      <c r="U264" s="1340"/>
      <c r="V264" s="1340"/>
      <c r="W264" s="1340"/>
      <c r="X264" s="1340"/>
      <c r="Y264" s="1340"/>
      <c r="Z264" s="1340"/>
    </row>
    <row r="265" spans="1:26" ht="25.5" customHeight="1" x14ac:dyDescent="0.25">
      <c r="A265" s="1340"/>
      <c r="B265" s="1340"/>
      <c r="C265" s="1340"/>
      <c r="D265" s="1340"/>
      <c r="E265" s="1340"/>
      <c r="F265" s="1340"/>
      <c r="G265" s="1340"/>
      <c r="H265" s="1340"/>
      <c r="I265" s="1340"/>
      <c r="J265" s="1340"/>
      <c r="K265" s="1340"/>
      <c r="L265" s="1340"/>
      <c r="M265" s="1340"/>
      <c r="N265" s="1340"/>
      <c r="O265" s="1340"/>
      <c r="P265" s="1340"/>
      <c r="Q265" s="1340"/>
      <c r="R265" s="1340"/>
      <c r="S265" s="1340"/>
      <c r="T265" s="1340"/>
      <c r="U265" s="1340"/>
      <c r="V265" s="1340"/>
      <c r="W265" s="1340"/>
      <c r="X265" s="1340"/>
      <c r="Y265" s="1340"/>
      <c r="Z265" s="1340"/>
    </row>
    <row r="266" spans="1:26" ht="25.5" customHeight="1" x14ac:dyDescent="0.25">
      <c r="A266" s="1340"/>
      <c r="B266" s="1340"/>
      <c r="C266" s="1340"/>
      <c r="D266" s="1340"/>
      <c r="E266" s="1340"/>
      <c r="F266" s="1340"/>
      <c r="G266" s="1340"/>
      <c r="H266" s="1340"/>
      <c r="I266" s="1340"/>
      <c r="J266" s="1340"/>
      <c r="K266" s="1340"/>
      <c r="L266" s="1340"/>
      <c r="M266" s="1340"/>
      <c r="N266" s="1340"/>
      <c r="O266" s="1340"/>
      <c r="P266" s="1340"/>
      <c r="Q266" s="1340"/>
      <c r="R266" s="1340"/>
      <c r="S266" s="1340"/>
      <c r="T266" s="1340"/>
      <c r="U266" s="1340"/>
      <c r="V266" s="1340"/>
      <c r="W266" s="1340"/>
      <c r="X266" s="1340"/>
      <c r="Y266" s="1340"/>
      <c r="Z266" s="1340"/>
    </row>
    <row r="267" spans="1:26" ht="25.5" customHeight="1" x14ac:dyDescent="0.25">
      <c r="A267" s="1340"/>
      <c r="B267" s="1340"/>
      <c r="C267" s="1340"/>
      <c r="D267" s="1340"/>
      <c r="E267" s="1340"/>
      <c r="F267" s="1340"/>
      <c r="G267" s="1340"/>
      <c r="H267" s="1340"/>
      <c r="I267" s="1340"/>
      <c r="J267" s="1340"/>
      <c r="K267" s="1340"/>
      <c r="L267" s="1340"/>
      <c r="M267" s="1340"/>
      <c r="N267" s="1340"/>
      <c r="O267" s="1340"/>
      <c r="P267" s="1340"/>
      <c r="Q267" s="1340"/>
      <c r="R267" s="1340"/>
      <c r="S267" s="1340"/>
      <c r="T267" s="1340"/>
      <c r="U267" s="1340"/>
      <c r="V267" s="1340"/>
      <c r="W267" s="1340"/>
      <c r="X267" s="1340"/>
      <c r="Y267" s="1340"/>
      <c r="Z267" s="1340"/>
    </row>
    <row r="268" spans="1:26" ht="25.5" customHeight="1" x14ac:dyDescent="0.25">
      <c r="A268" s="1340"/>
      <c r="B268" s="1340"/>
      <c r="C268" s="1340"/>
      <c r="D268" s="1340"/>
      <c r="E268" s="1340"/>
      <c r="F268" s="1340"/>
      <c r="G268" s="1340"/>
      <c r="H268" s="1340"/>
      <c r="I268" s="1340"/>
      <c r="J268" s="1340"/>
      <c r="K268" s="1340"/>
      <c r="L268" s="1340"/>
      <c r="M268" s="1340"/>
      <c r="N268" s="1340"/>
      <c r="O268" s="1340"/>
      <c r="P268" s="1340"/>
      <c r="Q268" s="1340"/>
      <c r="R268" s="1340"/>
      <c r="S268" s="1340"/>
      <c r="T268" s="1340"/>
      <c r="U268" s="1340"/>
      <c r="V268" s="1340"/>
      <c r="W268" s="1340"/>
      <c r="X268" s="1340"/>
      <c r="Y268" s="1340"/>
      <c r="Z268" s="1340"/>
    </row>
    <row r="269" spans="1:26" ht="25.5" customHeight="1" x14ac:dyDescent="0.25">
      <c r="A269" s="1340"/>
      <c r="B269" s="1340"/>
      <c r="C269" s="1340"/>
      <c r="D269" s="1340"/>
      <c r="E269" s="1340"/>
      <c r="F269" s="1340"/>
      <c r="G269" s="1340"/>
      <c r="H269" s="1340"/>
      <c r="I269" s="1340"/>
      <c r="J269" s="1340"/>
      <c r="K269" s="1340"/>
      <c r="L269" s="1340"/>
      <c r="M269" s="1340"/>
      <c r="N269" s="1340"/>
      <c r="O269" s="1340"/>
      <c r="P269" s="1340"/>
      <c r="Q269" s="1340"/>
      <c r="R269" s="1340"/>
      <c r="S269" s="1340"/>
      <c r="T269" s="1340"/>
      <c r="U269" s="1340"/>
      <c r="V269" s="1340"/>
      <c r="W269" s="1340"/>
      <c r="X269" s="1340"/>
      <c r="Y269" s="1340"/>
      <c r="Z269" s="1340"/>
    </row>
    <row r="270" spans="1:26" ht="25.5" customHeight="1" x14ac:dyDescent="0.25">
      <c r="A270" s="1340"/>
      <c r="B270" s="1340"/>
      <c r="C270" s="1340"/>
      <c r="D270" s="1340"/>
      <c r="E270" s="1340"/>
      <c r="F270" s="1340"/>
      <c r="G270" s="1340"/>
      <c r="H270" s="1340"/>
      <c r="I270" s="1340"/>
      <c r="J270" s="1340"/>
      <c r="K270" s="1340"/>
      <c r="L270" s="1340"/>
      <c r="M270" s="1340"/>
      <c r="N270" s="1340"/>
      <c r="O270" s="1340"/>
      <c r="P270" s="1340"/>
      <c r="Q270" s="1340"/>
      <c r="R270" s="1340"/>
      <c r="S270" s="1340"/>
      <c r="T270" s="1340"/>
      <c r="U270" s="1340"/>
      <c r="V270" s="1340"/>
      <c r="W270" s="1340"/>
      <c r="X270" s="1340"/>
      <c r="Y270" s="1340"/>
      <c r="Z270" s="1340"/>
    </row>
    <row r="271" spans="1:26" ht="25.5" customHeight="1" x14ac:dyDescent="0.25">
      <c r="A271" s="1340"/>
      <c r="B271" s="1340"/>
      <c r="C271" s="1340"/>
      <c r="D271" s="1340"/>
      <c r="E271" s="1340"/>
      <c r="F271" s="1340"/>
      <c r="G271" s="1340"/>
      <c r="H271" s="1340"/>
      <c r="I271" s="1340"/>
      <c r="J271" s="1340"/>
      <c r="K271" s="1340"/>
      <c r="L271" s="1340"/>
      <c r="M271" s="1340"/>
      <c r="N271" s="1340"/>
      <c r="O271" s="1340"/>
      <c r="P271" s="1340"/>
      <c r="Q271" s="1340"/>
      <c r="R271" s="1340"/>
      <c r="S271" s="1340"/>
      <c r="T271" s="1340"/>
      <c r="U271" s="1340"/>
      <c r="V271" s="1340"/>
      <c r="W271" s="1340"/>
      <c r="X271" s="1340"/>
      <c r="Y271" s="1340"/>
      <c r="Z271" s="1340"/>
    </row>
    <row r="272" spans="1:26" ht="25.5" customHeight="1" x14ac:dyDescent="0.25">
      <c r="A272" s="1340"/>
      <c r="B272" s="1340"/>
      <c r="C272" s="1340"/>
      <c r="D272" s="1340"/>
      <c r="E272" s="1340"/>
      <c r="F272" s="1340"/>
      <c r="G272" s="1340"/>
      <c r="H272" s="1340"/>
      <c r="I272" s="1340"/>
      <c r="J272" s="1340"/>
      <c r="K272" s="1340"/>
      <c r="L272" s="1340"/>
      <c r="M272" s="1340"/>
      <c r="N272" s="1340"/>
      <c r="O272" s="1340"/>
      <c r="P272" s="1340"/>
      <c r="Q272" s="1340"/>
      <c r="R272" s="1340"/>
      <c r="S272" s="1340"/>
      <c r="T272" s="1340"/>
      <c r="U272" s="1340"/>
      <c r="V272" s="1340"/>
      <c r="W272" s="1340"/>
      <c r="X272" s="1340"/>
      <c r="Y272" s="1340"/>
      <c r="Z272" s="1340"/>
    </row>
    <row r="273" spans="1:26" ht="25.5" customHeight="1" x14ac:dyDescent="0.25">
      <c r="A273" s="1340"/>
      <c r="B273" s="1340"/>
      <c r="C273" s="1340"/>
      <c r="D273" s="1340"/>
      <c r="E273" s="1340"/>
      <c r="F273" s="1340"/>
      <c r="G273" s="1340"/>
      <c r="H273" s="1340"/>
      <c r="I273" s="1340"/>
      <c r="J273" s="1340"/>
      <c r="K273" s="1340"/>
      <c r="L273" s="1340"/>
      <c r="M273" s="1340"/>
      <c r="N273" s="1340"/>
      <c r="O273" s="1340"/>
      <c r="P273" s="1340"/>
      <c r="Q273" s="1340"/>
      <c r="R273" s="1340"/>
      <c r="S273" s="1340"/>
      <c r="T273" s="1340"/>
      <c r="U273" s="1340"/>
      <c r="V273" s="1340"/>
      <c r="W273" s="1340"/>
      <c r="X273" s="1340"/>
      <c r="Y273" s="1340"/>
      <c r="Z273" s="1340"/>
    </row>
    <row r="274" spans="1:26" ht="25.5" customHeight="1" x14ac:dyDescent="0.25">
      <c r="A274" s="1340"/>
      <c r="B274" s="1340"/>
      <c r="C274" s="1340"/>
      <c r="D274" s="1340"/>
      <c r="E274" s="1340"/>
      <c r="F274" s="1340"/>
      <c r="G274" s="1340"/>
      <c r="H274" s="1340"/>
      <c r="I274" s="1340"/>
      <c r="J274" s="1340"/>
      <c r="K274" s="1340"/>
      <c r="L274" s="1340"/>
      <c r="M274" s="1340"/>
      <c r="N274" s="1340"/>
      <c r="O274" s="1340"/>
      <c r="P274" s="1340"/>
      <c r="Q274" s="1340"/>
      <c r="R274" s="1340"/>
      <c r="S274" s="1340"/>
      <c r="T274" s="1340"/>
      <c r="U274" s="1340"/>
      <c r="V274" s="1340"/>
      <c r="W274" s="1340"/>
      <c r="X274" s="1340"/>
      <c r="Y274" s="1340"/>
      <c r="Z274" s="1340"/>
    </row>
    <row r="275" spans="1:26" ht="25.5" customHeight="1" x14ac:dyDescent="0.25">
      <c r="A275" s="1340"/>
      <c r="B275" s="1340"/>
      <c r="C275" s="1340"/>
      <c r="D275" s="1340"/>
      <c r="E275" s="1340"/>
      <c r="F275" s="1340"/>
      <c r="G275" s="1340"/>
      <c r="H275" s="1340"/>
      <c r="I275" s="1340"/>
      <c r="J275" s="1340"/>
      <c r="K275" s="1340"/>
      <c r="L275" s="1340"/>
      <c r="M275" s="1340"/>
      <c r="N275" s="1340"/>
      <c r="O275" s="1340"/>
      <c r="P275" s="1340"/>
      <c r="Q275" s="1340"/>
      <c r="R275" s="1340"/>
      <c r="S275" s="1340"/>
      <c r="T275" s="1340"/>
      <c r="U275" s="1340"/>
      <c r="V275" s="1340"/>
      <c r="W275" s="1340"/>
      <c r="X275" s="1340"/>
      <c r="Y275" s="1340"/>
      <c r="Z275" s="1340"/>
    </row>
    <row r="276" spans="1:26" ht="25.5" customHeight="1" x14ac:dyDescent="0.25">
      <c r="A276" s="1340"/>
      <c r="B276" s="1340"/>
      <c r="C276" s="1340"/>
      <c r="D276" s="1340"/>
      <c r="E276" s="1340"/>
      <c r="F276" s="1340"/>
      <c r="G276" s="1340"/>
      <c r="H276" s="1340"/>
      <c r="I276" s="1340"/>
      <c r="J276" s="1340"/>
      <c r="K276" s="1340"/>
      <c r="L276" s="1340"/>
      <c r="M276" s="1340"/>
      <c r="N276" s="1340"/>
      <c r="O276" s="1340"/>
      <c r="P276" s="1340"/>
      <c r="Q276" s="1340"/>
      <c r="R276" s="1340"/>
      <c r="S276" s="1340"/>
      <c r="T276" s="1340"/>
      <c r="U276" s="1340"/>
      <c r="V276" s="1340"/>
      <c r="W276" s="1340"/>
      <c r="X276" s="1340"/>
      <c r="Y276" s="1340"/>
      <c r="Z276" s="1340"/>
    </row>
    <row r="277" spans="1:26" ht="25.5" customHeight="1" x14ac:dyDescent="0.25">
      <c r="A277" s="1340"/>
      <c r="B277" s="1340"/>
      <c r="C277" s="1340"/>
      <c r="D277" s="1340"/>
      <c r="E277" s="1340"/>
      <c r="F277" s="1340"/>
      <c r="G277" s="1340"/>
      <c r="H277" s="1340"/>
      <c r="I277" s="1340"/>
      <c r="J277" s="1340"/>
      <c r="K277" s="1340"/>
      <c r="L277" s="1340"/>
      <c r="M277" s="1340"/>
      <c r="N277" s="1340"/>
      <c r="O277" s="1340"/>
      <c r="P277" s="1340"/>
      <c r="Q277" s="1340"/>
      <c r="R277" s="1340"/>
      <c r="S277" s="1340"/>
      <c r="T277" s="1340"/>
      <c r="U277" s="1340"/>
      <c r="V277" s="1340"/>
      <c r="W277" s="1340"/>
      <c r="X277" s="1340"/>
      <c r="Y277" s="1340"/>
      <c r="Z277" s="1340"/>
    </row>
    <row r="278" spans="1:26" ht="25.5" customHeight="1" x14ac:dyDescent="0.25">
      <c r="A278" s="1340"/>
      <c r="B278" s="1340"/>
      <c r="C278" s="1340"/>
      <c r="D278" s="1340"/>
      <c r="E278" s="1340"/>
      <c r="F278" s="1340"/>
      <c r="G278" s="1340"/>
      <c r="H278" s="1340"/>
      <c r="I278" s="1340"/>
      <c r="J278" s="1340"/>
      <c r="K278" s="1340"/>
      <c r="L278" s="1340"/>
      <c r="M278" s="1340"/>
      <c r="N278" s="1340"/>
      <c r="O278" s="1340"/>
      <c r="P278" s="1340"/>
      <c r="Q278" s="1340"/>
      <c r="R278" s="1340"/>
      <c r="S278" s="1340"/>
      <c r="T278" s="1340"/>
      <c r="U278" s="1340"/>
      <c r="V278" s="1340"/>
      <c r="W278" s="1340"/>
      <c r="X278" s="1340"/>
      <c r="Y278" s="1340"/>
      <c r="Z278" s="1340"/>
    </row>
    <row r="279" spans="1:26" ht="25.5" customHeight="1" x14ac:dyDescent="0.25">
      <c r="A279" s="1340"/>
      <c r="B279" s="1340"/>
      <c r="C279" s="1340"/>
      <c r="D279" s="1340"/>
      <c r="E279" s="1340"/>
      <c r="F279" s="1340"/>
      <c r="G279" s="1340"/>
      <c r="H279" s="1340"/>
      <c r="I279" s="1340"/>
      <c r="J279" s="1340"/>
      <c r="K279" s="1340"/>
      <c r="L279" s="1340"/>
      <c r="M279" s="1340"/>
      <c r="N279" s="1340"/>
      <c r="O279" s="1340"/>
      <c r="P279" s="1340"/>
      <c r="Q279" s="1340"/>
      <c r="R279" s="1340"/>
      <c r="S279" s="1340"/>
      <c r="T279" s="1340"/>
      <c r="U279" s="1340"/>
      <c r="V279" s="1340"/>
      <c r="W279" s="1340"/>
      <c r="X279" s="1340"/>
      <c r="Y279" s="1340"/>
      <c r="Z279" s="1340"/>
    </row>
    <row r="280" spans="1:26" ht="25.5" customHeight="1" x14ac:dyDescent="0.25">
      <c r="A280" s="1340"/>
      <c r="B280" s="1340"/>
      <c r="C280" s="1340"/>
      <c r="D280" s="1340"/>
      <c r="E280" s="1340"/>
      <c r="F280" s="1340"/>
      <c r="G280" s="1340"/>
      <c r="H280" s="1340"/>
      <c r="I280" s="1340"/>
      <c r="J280" s="1340"/>
      <c r="K280" s="1340"/>
      <c r="L280" s="1340"/>
      <c r="M280" s="1340"/>
      <c r="N280" s="1340"/>
      <c r="O280" s="1340"/>
      <c r="P280" s="1340"/>
      <c r="Q280" s="1340"/>
      <c r="R280" s="1340"/>
      <c r="S280" s="1340"/>
      <c r="T280" s="1340"/>
      <c r="U280" s="1340"/>
      <c r="V280" s="1340"/>
      <c r="W280" s="1340"/>
      <c r="X280" s="1340"/>
      <c r="Y280" s="1340"/>
      <c r="Z280" s="1340"/>
    </row>
    <row r="281" spans="1:26" ht="25.5" customHeight="1" x14ac:dyDescent="0.25">
      <c r="A281" s="1340"/>
      <c r="B281" s="1340"/>
      <c r="C281" s="1340"/>
      <c r="D281" s="1340"/>
      <c r="E281" s="1340"/>
      <c r="F281" s="1340"/>
      <c r="G281" s="1340"/>
      <c r="H281" s="1340"/>
      <c r="I281" s="1340"/>
      <c r="J281" s="1340"/>
      <c r="K281" s="1340"/>
      <c r="L281" s="1340"/>
      <c r="M281" s="1340"/>
      <c r="N281" s="1340"/>
      <c r="O281" s="1340"/>
      <c r="P281" s="1340"/>
      <c r="Q281" s="1340"/>
      <c r="R281" s="1340"/>
      <c r="S281" s="1340"/>
      <c r="T281" s="1340"/>
      <c r="U281" s="1340"/>
      <c r="V281" s="1340"/>
      <c r="W281" s="1340"/>
      <c r="X281" s="1340"/>
      <c r="Y281" s="1340"/>
      <c r="Z281" s="1340"/>
    </row>
    <row r="282" spans="1:26" ht="25.5" customHeight="1" x14ac:dyDescent="0.25">
      <c r="A282" s="1340"/>
      <c r="B282" s="1340"/>
      <c r="C282" s="1340"/>
      <c r="D282" s="1340"/>
      <c r="E282" s="1340"/>
      <c r="F282" s="1340"/>
      <c r="G282" s="1340"/>
      <c r="H282" s="1340"/>
      <c r="I282" s="1340"/>
      <c r="J282" s="1340"/>
      <c r="K282" s="1340"/>
      <c r="L282" s="1340"/>
      <c r="M282" s="1340"/>
      <c r="N282" s="1340"/>
      <c r="O282" s="1340"/>
      <c r="P282" s="1340"/>
      <c r="Q282" s="1340"/>
      <c r="R282" s="1340"/>
      <c r="S282" s="1340"/>
      <c r="T282" s="1340"/>
      <c r="U282" s="1340"/>
      <c r="V282" s="1340"/>
      <c r="W282" s="1340"/>
      <c r="X282" s="1340"/>
      <c r="Y282" s="1340"/>
      <c r="Z282" s="1340"/>
    </row>
    <row r="283" spans="1:26" ht="25.5" customHeight="1" x14ac:dyDescent="0.25">
      <c r="A283" s="1340"/>
      <c r="B283" s="1340"/>
      <c r="C283" s="1340"/>
      <c r="D283" s="1340"/>
      <c r="E283" s="1340"/>
      <c r="F283" s="1340"/>
      <c r="G283" s="1340"/>
      <c r="H283" s="1340"/>
      <c r="I283" s="1340"/>
      <c r="J283" s="1340"/>
      <c r="K283" s="1340"/>
      <c r="L283" s="1340"/>
      <c r="M283" s="1340"/>
      <c r="N283" s="1340"/>
      <c r="O283" s="1340"/>
      <c r="P283" s="1340"/>
      <c r="Q283" s="1340"/>
      <c r="R283" s="1340"/>
      <c r="S283" s="1340"/>
      <c r="T283" s="1340"/>
      <c r="U283" s="1340"/>
      <c r="V283" s="1340"/>
      <c r="W283" s="1340"/>
      <c r="X283" s="1340"/>
      <c r="Y283" s="1340"/>
      <c r="Z283" s="1340"/>
    </row>
    <row r="284" spans="1:26" ht="25.5" customHeight="1" x14ac:dyDescent="0.25">
      <c r="A284" s="1340"/>
      <c r="B284" s="1340"/>
      <c r="C284" s="1340"/>
      <c r="D284" s="1340"/>
      <c r="E284" s="1340"/>
      <c r="F284" s="1340"/>
      <c r="G284" s="1340"/>
      <c r="H284" s="1340"/>
      <c r="I284" s="1340"/>
      <c r="J284" s="1340"/>
      <c r="K284" s="1340"/>
      <c r="L284" s="1340"/>
      <c r="M284" s="1340"/>
      <c r="N284" s="1340"/>
      <c r="O284" s="1340"/>
      <c r="P284" s="1340"/>
      <c r="Q284" s="1340"/>
      <c r="R284" s="1340"/>
      <c r="S284" s="1340"/>
      <c r="T284" s="1340"/>
      <c r="U284" s="1340"/>
      <c r="V284" s="1340"/>
      <c r="W284" s="1340"/>
      <c r="X284" s="1340"/>
      <c r="Y284" s="1340"/>
      <c r="Z284" s="1340"/>
    </row>
    <row r="285" spans="1:26" ht="25.5" customHeight="1" x14ac:dyDescent="0.25">
      <c r="A285" s="1340"/>
      <c r="B285" s="1340"/>
      <c r="C285" s="1340"/>
      <c r="D285" s="1340"/>
      <c r="E285" s="1340"/>
      <c r="F285" s="1340"/>
      <c r="G285" s="1340"/>
      <c r="H285" s="1340"/>
      <c r="I285" s="1340"/>
      <c r="J285" s="1340"/>
      <c r="K285" s="1340"/>
      <c r="L285" s="1340"/>
      <c r="M285" s="1340"/>
      <c r="N285" s="1340"/>
      <c r="O285" s="1340"/>
      <c r="P285" s="1340"/>
      <c r="Q285" s="1340"/>
      <c r="R285" s="1340"/>
      <c r="S285" s="1340"/>
      <c r="T285" s="1340"/>
      <c r="U285" s="1340"/>
      <c r="V285" s="1340"/>
      <c r="W285" s="1340"/>
      <c r="X285" s="1340"/>
      <c r="Y285" s="1340"/>
      <c r="Z285" s="1340"/>
    </row>
    <row r="286" spans="1:26" ht="25.5" customHeight="1" x14ac:dyDescent="0.25">
      <c r="A286" s="1340"/>
      <c r="B286" s="1340"/>
      <c r="C286" s="1340"/>
      <c r="D286" s="1340"/>
      <c r="E286" s="1340"/>
      <c r="F286" s="1340"/>
      <c r="G286" s="1340"/>
      <c r="H286" s="1340"/>
      <c r="I286" s="1340"/>
      <c r="J286" s="1340"/>
      <c r="K286" s="1340"/>
      <c r="L286" s="1340"/>
      <c r="M286" s="1340"/>
      <c r="N286" s="1340"/>
      <c r="O286" s="1340"/>
      <c r="P286" s="1340"/>
      <c r="Q286" s="1340"/>
      <c r="R286" s="1340"/>
      <c r="S286" s="1340"/>
      <c r="T286" s="1340"/>
      <c r="U286" s="1340"/>
      <c r="V286" s="1340"/>
      <c r="W286" s="1340"/>
      <c r="X286" s="1340"/>
      <c r="Y286" s="1340"/>
      <c r="Z286" s="1340"/>
    </row>
    <row r="287" spans="1:26" ht="25.5" customHeight="1" x14ac:dyDescent="0.25">
      <c r="A287" s="1340"/>
      <c r="B287" s="1340"/>
      <c r="C287" s="1340"/>
      <c r="D287" s="1340"/>
      <c r="E287" s="1340"/>
      <c r="F287" s="1340"/>
      <c r="G287" s="1340"/>
      <c r="H287" s="1340"/>
      <c r="I287" s="1340"/>
      <c r="J287" s="1340"/>
      <c r="K287" s="1340"/>
      <c r="L287" s="1340"/>
      <c r="M287" s="1340"/>
      <c r="N287" s="1340"/>
      <c r="O287" s="1340"/>
      <c r="P287" s="1340"/>
      <c r="Q287" s="1340"/>
      <c r="R287" s="1340"/>
      <c r="S287" s="1340"/>
      <c r="T287" s="1340"/>
      <c r="U287" s="1340"/>
      <c r="V287" s="1340"/>
      <c r="W287" s="1340"/>
      <c r="X287" s="1340"/>
      <c r="Y287" s="1340"/>
      <c r="Z287" s="1340"/>
    </row>
    <row r="288" spans="1:26" ht="25.5" customHeight="1" x14ac:dyDescent="0.25">
      <c r="A288" s="1340"/>
      <c r="B288" s="1340"/>
      <c r="C288" s="1340"/>
      <c r="D288" s="1340"/>
      <c r="E288" s="1340"/>
      <c r="F288" s="1340"/>
      <c r="G288" s="1340"/>
      <c r="H288" s="1340"/>
      <c r="I288" s="1340"/>
      <c r="J288" s="1340"/>
      <c r="K288" s="1340"/>
      <c r="L288" s="1340"/>
      <c r="M288" s="1340"/>
      <c r="N288" s="1340"/>
      <c r="O288" s="1340"/>
      <c r="P288" s="1340"/>
      <c r="Q288" s="1340"/>
      <c r="R288" s="1340"/>
      <c r="S288" s="1340"/>
      <c r="T288" s="1340"/>
      <c r="U288" s="1340"/>
      <c r="V288" s="1340"/>
      <c r="W288" s="1340"/>
      <c r="X288" s="1340"/>
      <c r="Y288" s="1340"/>
      <c r="Z288" s="1340"/>
    </row>
    <row r="289" spans="1:26" ht="25.5" customHeight="1" x14ac:dyDescent="0.25">
      <c r="A289" s="1340"/>
      <c r="B289" s="1340"/>
      <c r="C289" s="1340"/>
      <c r="D289" s="1340"/>
      <c r="E289" s="1340"/>
      <c r="F289" s="1340"/>
      <c r="G289" s="1340"/>
      <c r="H289" s="1340"/>
      <c r="I289" s="1340"/>
      <c r="J289" s="1340"/>
      <c r="K289" s="1340"/>
      <c r="L289" s="1340"/>
      <c r="M289" s="1340"/>
      <c r="N289" s="1340"/>
      <c r="O289" s="1340"/>
      <c r="P289" s="1340"/>
      <c r="Q289" s="1340"/>
      <c r="R289" s="1340"/>
      <c r="S289" s="1340"/>
      <c r="T289" s="1340"/>
      <c r="U289" s="1340"/>
      <c r="V289" s="1340"/>
      <c r="W289" s="1340"/>
      <c r="X289" s="1340"/>
      <c r="Y289" s="1340"/>
      <c r="Z289" s="1340"/>
    </row>
    <row r="290" spans="1:26" ht="25.5" customHeight="1" x14ac:dyDescent="0.25">
      <c r="A290" s="1340"/>
      <c r="B290" s="1340"/>
      <c r="C290" s="1340"/>
      <c r="D290" s="1340"/>
      <c r="E290" s="1340"/>
      <c r="F290" s="1340"/>
      <c r="G290" s="1340"/>
      <c r="H290" s="1340"/>
      <c r="I290" s="1340"/>
      <c r="J290" s="1340"/>
      <c r="K290" s="1340"/>
      <c r="L290" s="1340"/>
      <c r="M290" s="1340"/>
      <c r="N290" s="1340"/>
      <c r="O290" s="1340"/>
      <c r="P290" s="1340"/>
      <c r="Q290" s="1340"/>
      <c r="R290" s="1340"/>
      <c r="S290" s="1340"/>
      <c r="T290" s="1340"/>
      <c r="U290" s="1340"/>
      <c r="V290" s="1340"/>
      <c r="W290" s="1340"/>
      <c r="X290" s="1340"/>
      <c r="Y290" s="1340"/>
      <c r="Z290" s="1340"/>
    </row>
    <row r="291" spans="1:26" ht="25.5" customHeight="1" x14ac:dyDescent="0.25">
      <c r="A291" s="1340"/>
      <c r="B291" s="1340"/>
      <c r="C291" s="1340"/>
      <c r="D291" s="1340"/>
      <c r="E291" s="1340"/>
      <c r="F291" s="1340"/>
      <c r="G291" s="1340"/>
      <c r="H291" s="1340"/>
      <c r="I291" s="1340"/>
      <c r="J291" s="1340"/>
      <c r="K291" s="1340"/>
      <c r="L291" s="1340"/>
      <c r="M291" s="1340"/>
      <c r="N291" s="1340"/>
      <c r="O291" s="1340"/>
      <c r="P291" s="1340"/>
      <c r="Q291" s="1340"/>
      <c r="R291" s="1340"/>
      <c r="S291" s="1340"/>
      <c r="T291" s="1340"/>
      <c r="U291" s="1340"/>
      <c r="V291" s="1340"/>
      <c r="W291" s="1340"/>
      <c r="X291" s="1340"/>
      <c r="Y291" s="1340"/>
      <c r="Z291" s="1340"/>
    </row>
    <row r="292" spans="1:26" ht="25.5" customHeight="1" x14ac:dyDescent="0.25">
      <c r="A292" s="1340"/>
      <c r="B292" s="1340"/>
      <c r="C292" s="1340"/>
      <c r="D292" s="1340"/>
      <c r="E292" s="1340"/>
      <c r="F292" s="1340"/>
      <c r="G292" s="1340"/>
      <c r="H292" s="1340"/>
      <c r="I292" s="1340"/>
      <c r="J292" s="1340"/>
      <c r="K292" s="1340"/>
      <c r="L292" s="1340"/>
      <c r="M292" s="1340"/>
      <c r="N292" s="1340"/>
      <c r="O292" s="1340"/>
      <c r="P292" s="1340"/>
      <c r="Q292" s="1340"/>
      <c r="R292" s="1340"/>
      <c r="S292" s="1340"/>
      <c r="T292" s="1340"/>
      <c r="U292" s="1340"/>
      <c r="V292" s="1340"/>
      <c r="W292" s="1340"/>
      <c r="X292" s="1340"/>
      <c r="Y292" s="1340"/>
      <c r="Z292" s="1340"/>
    </row>
    <row r="293" spans="1:26" ht="25.5" customHeight="1" x14ac:dyDescent="0.25">
      <c r="A293" s="1340"/>
      <c r="B293" s="1340"/>
      <c r="C293" s="1340"/>
      <c r="D293" s="1340"/>
      <c r="E293" s="1340"/>
      <c r="F293" s="1340"/>
      <c r="G293" s="1340"/>
      <c r="H293" s="1340"/>
      <c r="I293" s="1340"/>
      <c r="J293" s="1340"/>
      <c r="K293" s="1340"/>
      <c r="L293" s="1340"/>
      <c r="M293" s="1340"/>
      <c r="N293" s="1340"/>
      <c r="O293" s="1340"/>
      <c r="P293" s="1340"/>
      <c r="Q293" s="1340"/>
      <c r="R293" s="1340"/>
      <c r="S293" s="1340"/>
      <c r="T293" s="1340"/>
      <c r="U293" s="1340"/>
      <c r="V293" s="1340"/>
      <c r="W293" s="1340"/>
      <c r="X293" s="1340"/>
      <c r="Y293" s="1340"/>
      <c r="Z293" s="1340"/>
    </row>
    <row r="294" spans="1:26" ht="25.5" customHeight="1" x14ac:dyDescent="0.25">
      <c r="A294" s="1340"/>
      <c r="B294" s="1340"/>
      <c r="C294" s="1340"/>
      <c r="D294" s="1340"/>
      <c r="E294" s="1340"/>
      <c r="F294" s="1340"/>
      <c r="G294" s="1340"/>
      <c r="H294" s="1340"/>
      <c r="I294" s="1340"/>
      <c r="J294" s="1340"/>
      <c r="K294" s="1340"/>
      <c r="L294" s="1340"/>
      <c r="M294" s="1340"/>
      <c r="N294" s="1340"/>
      <c r="O294" s="1340"/>
      <c r="P294" s="1340"/>
      <c r="Q294" s="1340"/>
      <c r="R294" s="1340"/>
      <c r="S294" s="1340"/>
      <c r="T294" s="1340"/>
      <c r="U294" s="1340"/>
      <c r="V294" s="1340"/>
      <c r="W294" s="1340"/>
      <c r="X294" s="1340"/>
      <c r="Y294" s="1340"/>
      <c r="Z294" s="1340"/>
    </row>
    <row r="295" spans="1:26" ht="25.5" customHeight="1" x14ac:dyDescent="0.25">
      <c r="A295" s="1340"/>
      <c r="B295" s="1340"/>
      <c r="C295" s="1340"/>
      <c r="D295" s="1340"/>
      <c r="E295" s="1340"/>
      <c r="F295" s="1340"/>
      <c r="G295" s="1340"/>
      <c r="H295" s="1340"/>
      <c r="I295" s="1340"/>
      <c r="J295" s="1340"/>
      <c r="K295" s="1340"/>
      <c r="L295" s="1340"/>
      <c r="M295" s="1340"/>
      <c r="N295" s="1340"/>
      <c r="O295" s="1340"/>
      <c r="P295" s="1340"/>
      <c r="Q295" s="1340"/>
      <c r="R295" s="1340"/>
      <c r="S295" s="1340"/>
      <c r="T295" s="1340"/>
      <c r="U295" s="1340"/>
      <c r="V295" s="1340"/>
      <c r="W295" s="1340"/>
      <c r="X295" s="1340"/>
      <c r="Y295" s="1340"/>
      <c r="Z295" s="1340"/>
    </row>
    <row r="296" spans="1:26" ht="25.5" customHeight="1" x14ac:dyDescent="0.25">
      <c r="A296" s="1340"/>
      <c r="B296" s="1340"/>
      <c r="C296" s="1340"/>
      <c r="D296" s="1340"/>
      <c r="E296" s="1340"/>
      <c r="F296" s="1340"/>
      <c r="G296" s="1340"/>
      <c r="H296" s="1340"/>
      <c r="I296" s="1340"/>
      <c r="J296" s="1340"/>
      <c r="K296" s="1340"/>
      <c r="L296" s="1340"/>
      <c r="M296" s="1340"/>
      <c r="N296" s="1340"/>
      <c r="O296" s="1340"/>
      <c r="P296" s="1340"/>
      <c r="Q296" s="1340"/>
      <c r="R296" s="1340"/>
      <c r="S296" s="1340"/>
      <c r="T296" s="1340"/>
      <c r="U296" s="1340"/>
      <c r="V296" s="1340"/>
      <c r="W296" s="1340"/>
      <c r="X296" s="1340"/>
      <c r="Y296" s="1340"/>
      <c r="Z296" s="1340"/>
    </row>
    <row r="297" spans="1:26" ht="25.5" customHeight="1" x14ac:dyDescent="0.25">
      <c r="A297" s="1340"/>
      <c r="B297" s="1340"/>
      <c r="C297" s="1340"/>
      <c r="D297" s="1340"/>
      <c r="E297" s="1340"/>
      <c r="F297" s="1340"/>
      <c r="G297" s="1340"/>
      <c r="H297" s="1340"/>
      <c r="I297" s="1340"/>
      <c r="J297" s="1340"/>
      <c r="K297" s="1340"/>
      <c r="L297" s="1340"/>
      <c r="M297" s="1340"/>
      <c r="N297" s="1340"/>
      <c r="O297" s="1340"/>
      <c r="P297" s="1340"/>
      <c r="Q297" s="1340"/>
      <c r="R297" s="1340"/>
      <c r="S297" s="1340"/>
      <c r="T297" s="1340"/>
      <c r="U297" s="1340"/>
      <c r="V297" s="1340"/>
      <c r="W297" s="1340"/>
      <c r="X297" s="1340"/>
      <c r="Y297" s="1340"/>
      <c r="Z297" s="1340"/>
    </row>
    <row r="298" spans="1:26" ht="25.5" customHeight="1" x14ac:dyDescent="0.25">
      <c r="A298" s="1340"/>
      <c r="B298" s="1340"/>
      <c r="C298" s="1340"/>
      <c r="D298" s="1340"/>
      <c r="E298" s="1340"/>
      <c r="F298" s="1340"/>
      <c r="G298" s="1340"/>
      <c r="H298" s="1340"/>
      <c r="I298" s="1340"/>
      <c r="J298" s="1340"/>
      <c r="K298" s="1340"/>
      <c r="L298" s="1340"/>
      <c r="M298" s="1340"/>
      <c r="N298" s="1340"/>
      <c r="O298" s="1340"/>
      <c r="P298" s="1340"/>
      <c r="Q298" s="1340"/>
      <c r="R298" s="1340"/>
      <c r="S298" s="1340"/>
      <c r="T298" s="1340"/>
      <c r="U298" s="1340"/>
      <c r="V298" s="1340"/>
      <c r="W298" s="1340"/>
      <c r="X298" s="1340"/>
      <c r="Y298" s="1340"/>
      <c r="Z298" s="1340"/>
    </row>
    <row r="299" spans="1:26" ht="25.5" customHeight="1" x14ac:dyDescent="0.25">
      <c r="A299" s="1340"/>
      <c r="B299" s="1340"/>
      <c r="C299" s="1340"/>
      <c r="D299" s="1340"/>
      <c r="E299" s="1340"/>
      <c r="F299" s="1340"/>
      <c r="G299" s="1340"/>
      <c r="H299" s="1340"/>
      <c r="I299" s="1340"/>
      <c r="J299" s="1340"/>
      <c r="K299" s="1340"/>
      <c r="L299" s="1340"/>
      <c r="M299" s="1340"/>
      <c r="N299" s="1340"/>
      <c r="O299" s="1340"/>
      <c r="P299" s="1340"/>
      <c r="Q299" s="1340"/>
      <c r="R299" s="1340"/>
      <c r="S299" s="1340"/>
      <c r="T299" s="1340"/>
      <c r="U299" s="1340"/>
      <c r="V299" s="1340"/>
      <c r="W299" s="1340"/>
      <c r="X299" s="1340"/>
      <c r="Y299" s="1340"/>
      <c r="Z299" s="1340"/>
    </row>
    <row r="300" spans="1:26" ht="25.5" customHeight="1" x14ac:dyDescent="0.25">
      <c r="A300" s="1340"/>
      <c r="B300" s="1340"/>
      <c r="C300" s="1340"/>
      <c r="D300" s="1340"/>
      <c r="E300" s="1340"/>
      <c r="F300" s="1340"/>
      <c r="G300" s="1340"/>
      <c r="H300" s="1340"/>
      <c r="I300" s="1340"/>
      <c r="J300" s="1340"/>
      <c r="K300" s="1340"/>
      <c r="L300" s="1340"/>
      <c r="M300" s="1340"/>
      <c r="N300" s="1340"/>
      <c r="O300" s="1340"/>
      <c r="P300" s="1340"/>
      <c r="Q300" s="1340"/>
      <c r="R300" s="1340"/>
      <c r="S300" s="1340"/>
      <c r="T300" s="1340"/>
      <c r="U300" s="1340"/>
      <c r="V300" s="1340"/>
      <c r="W300" s="1340"/>
      <c r="X300" s="1340"/>
      <c r="Y300" s="1340"/>
      <c r="Z300" s="1340"/>
    </row>
    <row r="301" spans="1:26" ht="25.5" customHeight="1" x14ac:dyDescent="0.25">
      <c r="A301" s="1340"/>
      <c r="B301" s="1340"/>
      <c r="C301" s="1340"/>
      <c r="D301" s="1340"/>
      <c r="E301" s="1340"/>
      <c r="F301" s="1340"/>
      <c r="G301" s="1340"/>
      <c r="H301" s="1340"/>
      <c r="I301" s="1340"/>
      <c r="J301" s="1340"/>
      <c r="K301" s="1340"/>
      <c r="L301" s="1340"/>
      <c r="M301" s="1340"/>
      <c r="N301" s="1340"/>
      <c r="O301" s="1340"/>
      <c r="P301" s="1340"/>
      <c r="Q301" s="1340"/>
      <c r="R301" s="1340"/>
      <c r="S301" s="1340"/>
      <c r="T301" s="1340"/>
      <c r="U301" s="1340"/>
      <c r="V301" s="1340"/>
      <c r="W301" s="1340"/>
      <c r="X301" s="1340"/>
      <c r="Y301" s="1340"/>
      <c r="Z301" s="1340"/>
    </row>
    <row r="302" spans="1:26" ht="25.5" customHeight="1" x14ac:dyDescent="0.25">
      <c r="A302" s="1340"/>
      <c r="B302" s="1340"/>
      <c r="C302" s="1340"/>
      <c r="D302" s="1340"/>
      <c r="E302" s="1340"/>
      <c r="F302" s="1340"/>
      <c r="G302" s="1340"/>
      <c r="H302" s="1340"/>
      <c r="I302" s="1340"/>
      <c r="J302" s="1340"/>
      <c r="K302" s="1340"/>
      <c r="L302" s="1340"/>
      <c r="M302" s="1340"/>
      <c r="N302" s="1340"/>
      <c r="O302" s="1340"/>
      <c r="P302" s="1340"/>
      <c r="Q302" s="1340"/>
      <c r="R302" s="1340"/>
      <c r="S302" s="1340"/>
      <c r="T302" s="1340"/>
      <c r="U302" s="1340"/>
      <c r="V302" s="1340"/>
      <c r="W302" s="1340"/>
      <c r="X302" s="1340"/>
      <c r="Y302" s="1340"/>
      <c r="Z302" s="1340"/>
    </row>
    <row r="303" spans="1:26" ht="25.5" customHeight="1" x14ac:dyDescent="0.25">
      <c r="A303" s="1340"/>
      <c r="B303" s="1340"/>
      <c r="C303" s="1340"/>
      <c r="D303" s="1340"/>
      <c r="E303" s="1340"/>
      <c r="F303" s="1340"/>
      <c r="G303" s="1340"/>
      <c r="H303" s="1340"/>
      <c r="I303" s="1340"/>
      <c r="J303" s="1340"/>
      <c r="K303" s="1340"/>
      <c r="L303" s="1340"/>
      <c r="M303" s="1340"/>
      <c r="N303" s="1340"/>
      <c r="O303" s="1340"/>
      <c r="P303" s="1340"/>
      <c r="Q303" s="1340"/>
      <c r="R303" s="1340"/>
      <c r="S303" s="1340"/>
      <c r="T303" s="1340"/>
      <c r="U303" s="1340"/>
      <c r="V303" s="1340"/>
      <c r="W303" s="1340"/>
      <c r="X303" s="1340"/>
      <c r="Y303" s="1340"/>
      <c r="Z303" s="1340"/>
    </row>
    <row r="304" spans="1:26" ht="25.5" customHeight="1" x14ac:dyDescent="0.25">
      <c r="A304" s="1340"/>
      <c r="B304" s="1340"/>
      <c r="C304" s="1340"/>
      <c r="D304" s="1340"/>
      <c r="E304" s="1340"/>
      <c r="F304" s="1340"/>
      <c r="G304" s="1340"/>
      <c r="H304" s="1340"/>
      <c r="I304" s="1340"/>
      <c r="J304" s="1340"/>
      <c r="K304" s="1340"/>
      <c r="L304" s="1340"/>
      <c r="M304" s="1340"/>
      <c r="N304" s="1340"/>
      <c r="O304" s="1340"/>
      <c r="P304" s="1340"/>
      <c r="Q304" s="1340"/>
      <c r="R304" s="1340"/>
      <c r="S304" s="1340"/>
      <c r="T304" s="1340"/>
      <c r="U304" s="1340"/>
      <c r="V304" s="1340"/>
      <c r="W304" s="1340"/>
      <c r="X304" s="1340"/>
      <c r="Y304" s="1340"/>
      <c r="Z304" s="1340"/>
    </row>
    <row r="305" spans="1:26" ht="25.5" customHeight="1" x14ac:dyDescent="0.25">
      <c r="A305" s="1340"/>
      <c r="B305" s="1340"/>
      <c r="C305" s="1340"/>
      <c r="D305" s="1340"/>
      <c r="E305" s="1340"/>
      <c r="F305" s="1340"/>
      <c r="G305" s="1340"/>
      <c r="H305" s="1340"/>
      <c r="I305" s="1340"/>
      <c r="J305" s="1340"/>
      <c r="K305" s="1340"/>
      <c r="L305" s="1340"/>
      <c r="M305" s="1340"/>
      <c r="N305" s="1340"/>
      <c r="O305" s="1340"/>
      <c r="P305" s="1340"/>
      <c r="Q305" s="1340"/>
      <c r="R305" s="1340"/>
      <c r="S305" s="1340"/>
      <c r="T305" s="1340"/>
      <c r="U305" s="1340"/>
      <c r="V305" s="1340"/>
      <c r="W305" s="1340"/>
      <c r="X305" s="1340"/>
      <c r="Y305" s="1340"/>
      <c r="Z305" s="1340"/>
    </row>
    <row r="306" spans="1:26" ht="25.5" customHeight="1" x14ac:dyDescent="0.25">
      <c r="A306" s="1340"/>
      <c r="B306" s="1340"/>
      <c r="C306" s="1340"/>
      <c r="D306" s="1340"/>
      <c r="E306" s="1340"/>
      <c r="F306" s="1340"/>
      <c r="G306" s="1340"/>
      <c r="H306" s="1340"/>
      <c r="I306" s="1340"/>
      <c r="J306" s="1340"/>
      <c r="K306" s="1340"/>
      <c r="L306" s="1340"/>
      <c r="M306" s="1340"/>
      <c r="N306" s="1340"/>
      <c r="O306" s="1340"/>
      <c r="P306" s="1340"/>
      <c r="Q306" s="1340"/>
      <c r="R306" s="1340"/>
      <c r="S306" s="1340"/>
      <c r="T306" s="1340"/>
      <c r="U306" s="1340"/>
      <c r="V306" s="1340"/>
      <c r="W306" s="1340"/>
      <c r="X306" s="1340"/>
      <c r="Y306" s="1340"/>
      <c r="Z306" s="1340"/>
    </row>
    <row r="307" spans="1:26" ht="25.5" customHeight="1" x14ac:dyDescent="0.25">
      <c r="A307" s="1340"/>
      <c r="B307" s="1340"/>
      <c r="C307" s="1340"/>
      <c r="D307" s="1340"/>
      <c r="E307" s="1340"/>
      <c r="F307" s="1340"/>
      <c r="G307" s="1340"/>
      <c r="H307" s="1340"/>
      <c r="I307" s="1340"/>
      <c r="J307" s="1340"/>
      <c r="K307" s="1340"/>
      <c r="L307" s="1340"/>
      <c r="M307" s="1340"/>
      <c r="N307" s="1340"/>
      <c r="O307" s="1340"/>
      <c r="P307" s="1340"/>
      <c r="Q307" s="1340"/>
      <c r="R307" s="1340"/>
      <c r="S307" s="1340"/>
      <c r="T307" s="1340"/>
      <c r="U307" s="1340"/>
      <c r="V307" s="1340"/>
      <c r="W307" s="1340"/>
      <c r="X307" s="1340"/>
      <c r="Y307" s="1340"/>
      <c r="Z307" s="1340"/>
    </row>
    <row r="308" spans="1:26" ht="25.5" customHeight="1" x14ac:dyDescent="0.25">
      <c r="A308" s="1340"/>
      <c r="B308" s="1340"/>
      <c r="C308" s="1340"/>
      <c r="D308" s="1340"/>
      <c r="E308" s="1340"/>
      <c r="F308" s="1340"/>
      <c r="G308" s="1340"/>
      <c r="H308" s="1340"/>
      <c r="I308" s="1340"/>
      <c r="J308" s="1340"/>
      <c r="K308" s="1340"/>
      <c r="L308" s="1340"/>
      <c r="M308" s="1340"/>
      <c r="N308" s="1340"/>
      <c r="O308" s="1340"/>
      <c r="P308" s="1340"/>
      <c r="Q308" s="1340"/>
      <c r="R308" s="1340"/>
      <c r="S308" s="1340"/>
      <c r="T308" s="1340"/>
      <c r="U308" s="1340"/>
      <c r="V308" s="1340"/>
      <c r="W308" s="1340"/>
      <c r="X308" s="1340"/>
      <c r="Y308" s="1340"/>
      <c r="Z308" s="1340"/>
    </row>
    <row r="309" spans="1:26" ht="25.5" customHeight="1" x14ac:dyDescent="0.25">
      <c r="A309" s="1340"/>
      <c r="B309" s="1340"/>
      <c r="C309" s="1340"/>
      <c r="D309" s="1340"/>
      <c r="E309" s="1340"/>
      <c r="F309" s="1340"/>
      <c r="G309" s="1340"/>
      <c r="H309" s="1340"/>
      <c r="I309" s="1340"/>
      <c r="J309" s="1340"/>
      <c r="K309" s="1340"/>
      <c r="L309" s="1340"/>
      <c r="M309" s="1340"/>
      <c r="N309" s="1340"/>
      <c r="O309" s="1340"/>
      <c r="P309" s="1340"/>
      <c r="Q309" s="1340"/>
      <c r="R309" s="1340"/>
      <c r="S309" s="1340"/>
      <c r="T309" s="1340"/>
      <c r="U309" s="1340"/>
      <c r="V309" s="1340"/>
      <c r="W309" s="1340"/>
      <c r="X309" s="1340"/>
      <c r="Y309" s="1340"/>
      <c r="Z309" s="1340"/>
    </row>
    <row r="310" spans="1:26" ht="25.5" customHeight="1" x14ac:dyDescent="0.25">
      <c r="A310" s="1340"/>
      <c r="B310" s="1340"/>
      <c r="C310" s="1340"/>
      <c r="D310" s="1340"/>
      <c r="E310" s="1340"/>
      <c r="F310" s="1340"/>
      <c r="G310" s="1340"/>
      <c r="H310" s="1340"/>
      <c r="I310" s="1340"/>
      <c r="J310" s="1340"/>
      <c r="K310" s="1340"/>
      <c r="L310" s="1340"/>
      <c r="M310" s="1340"/>
      <c r="N310" s="1340"/>
      <c r="O310" s="1340"/>
      <c r="P310" s="1340"/>
      <c r="Q310" s="1340"/>
      <c r="R310" s="1340"/>
      <c r="S310" s="1340"/>
      <c r="T310" s="1340"/>
      <c r="U310" s="1340"/>
      <c r="V310" s="1340"/>
      <c r="W310" s="1340"/>
      <c r="X310" s="1340"/>
      <c r="Y310" s="1340"/>
      <c r="Z310" s="1340"/>
    </row>
    <row r="311" spans="1:26" ht="25.5" customHeight="1" x14ac:dyDescent="0.25">
      <c r="A311" s="1340"/>
      <c r="B311" s="1340"/>
      <c r="C311" s="1340"/>
      <c r="D311" s="1340"/>
      <c r="E311" s="1340"/>
      <c r="F311" s="1340"/>
      <c r="G311" s="1340"/>
      <c r="H311" s="1340"/>
      <c r="I311" s="1340"/>
      <c r="J311" s="1340"/>
      <c r="K311" s="1340"/>
      <c r="L311" s="1340"/>
      <c r="M311" s="1340"/>
      <c r="N311" s="1340"/>
      <c r="O311" s="1340"/>
      <c r="P311" s="1340"/>
      <c r="Q311" s="1340"/>
      <c r="R311" s="1340"/>
      <c r="S311" s="1340"/>
      <c r="T311" s="1340"/>
      <c r="U311" s="1340"/>
      <c r="V311" s="1340"/>
      <c r="W311" s="1340"/>
      <c r="X311" s="1340"/>
      <c r="Y311" s="1340"/>
      <c r="Z311" s="1340"/>
    </row>
    <row r="312" spans="1:26" ht="25.5" customHeight="1" x14ac:dyDescent="0.25">
      <c r="A312" s="1340"/>
      <c r="B312" s="1340"/>
      <c r="C312" s="1340"/>
      <c r="D312" s="1340"/>
      <c r="E312" s="1340"/>
      <c r="F312" s="1340"/>
      <c r="G312" s="1340"/>
      <c r="H312" s="1340"/>
      <c r="I312" s="1340"/>
      <c r="J312" s="1340"/>
      <c r="K312" s="1340"/>
      <c r="L312" s="1340"/>
      <c r="M312" s="1340"/>
      <c r="N312" s="1340"/>
      <c r="O312" s="1340"/>
      <c r="P312" s="1340"/>
      <c r="Q312" s="1340"/>
      <c r="R312" s="1340"/>
      <c r="S312" s="1340"/>
      <c r="T312" s="1340"/>
      <c r="U312" s="1340"/>
      <c r="V312" s="1340"/>
      <c r="W312" s="1340"/>
      <c r="X312" s="1340"/>
      <c r="Y312" s="1340"/>
      <c r="Z312" s="1340"/>
    </row>
    <row r="313" spans="1:26" ht="25.5" customHeight="1" x14ac:dyDescent="0.25">
      <c r="A313" s="1340"/>
      <c r="B313" s="1340"/>
      <c r="C313" s="1340"/>
      <c r="D313" s="1340"/>
      <c r="E313" s="1340"/>
      <c r="F313" s="1340"/>
      <c r="G313" s="1340"/>
      <c r="H313" s="1340"/>
      <c r="I313" s="1340"/>
      <c r="J313" s="1340"/>
      <c r="K313" s="1340"/>
      <c r="L313" s="1340"/>
      <c r="M313" s="1340"/>
      <c r="N313" s="1340"/>
      <c r="O313" s="1340"/>
      <c r="P313" s="1340"/>
      <c r="Q313" s="1340"/>
      <c r="R313" s="1340"/>
      <c r="S313" s="1340"/>
      <c r="T313" s="1340"/>
      <c r="U313" s="1340"/>
      <c r="V313" s="1340"/>
      <c r="W313" s="1340"/>
      <c r="X313" s="1340"/>
      <c r="Y313" s="1340"/>
      <c r="Z313" s="1340"/>
    </row>
    <row r="314" spans="1:26" ht="25.5" customHeight="1" x14ac:dyDescent="0.25">
      <c r="A314" s="1340"/>
      <c r="B314" s="1340"/>
      <c r="C314" s="1340"/>
      <c r="D314" s="1340"/>
      <c r="E314" s="1340"/>
      <c r="F314" s="1340"/>
      <c r="G314" s="1340"/>
      <c r="H314" s="1340"/>
      <c r="I314" s="1340"/>
      <c r="J314" s="1340"/>
      <c r="K314" s="1340"/>
      <c r="L314" s="1340"/>
      <c r="M314" s="1340"/>
      <c r="N314" s="1340"/>
      <c r="O314" s="1340"/>
      <c r="P314" s="1340"/>
      <c r="Q314" s="1340"/>
      <c r="R314" s="1340"/>
      <c r="S314" s="1340"/>
      <c r="T314" s="1340"/>
      <c r="U314" s="1340"/>
      <c r="V314" s="1340"/>
      <c r="W314" s="1340"/>
      <c r="X314" s="1340"/>
      <c r="Y314" s="1340"/>
      <c r="Z314" s="1340"/>
    </row>
    <row r="315" spans="1:26" ht="25.5" customHeight="1" x14ac:dyDescent="0.25">
      <c r="A315" s="1340"/>
      <c r="B315" s="1340"/>
      <c r="C315" s="1340"/>
      <c r="D315" s="1340"/>
      <c r="E315" s="1340"/>
      <c r="F315" s="1340"/>
      <c r="G315" s="1340"/>
      <c r="H315" s="1340"/>
      <c r="I315" s="1340"/>
      <c r="J315" s="1340"/>
      <c r="K315" s="1340"/>
      <c r="L315" s="1340"/>
      <c r="M315" s="1340"/>
      <c r="N315" s="1340"/>
      <c r="O315" s="1340"/>
      <c r="P315" s="1340"/>
      <c r="Q315" s="1340"/>
      <c r="R315" s="1340"/>
      <c r="S315" s="1340"/>
      <c r="T315" s="1340"/>
      <c r="U315" s="1340"/>
      <c r="V315" s="1340"/>
      <c r="W315" s="1340"/>
      <c r="X315" s="1340"/>
      <c r="Y315" s="1340"/>
      <c r="Z315" s="1340"/>
    </row>
    <row r="316" spans="1:26" ht="25.5" customHeight="1" x14ac:dyDescent="0.25">
      <c r="A316" s="1340"/>
      <c r="B316" s="1340"/>
      <c r="C316" s="1340"/>
      <c r="D316" s="1340"/>
      <c r="E316" s="1340"/>
      <c r="F316" s="1340"/>
      <c r="G316" s="1340"/>
      <c r="H316" s="1340"/>
      <c r="I316" s="1340"/>
      <c r="J316" s="1340"/>
      <c r="K316" s="1340"/>
      <c r="L316" s="1340"/>
      <c r="M316" s="1340"/>
      <c r="N316" s="1340"/>
      <c r="O316" s="1340"/>
      <c r="P316" s="1340"/>
      <c r="Q316" s="1340"/>
      <c r="R316" s="1340"/>
      <c r="S316" s="1340"/>
      <c r="T316" s="1340"/>
      <c r="U316" s="1340"/>
      <c r="V316" s="1340"/>
      <c r="W316" s="1340"/>
      <c r="X316" s="1340"/>
      <c r="Y316" s="1340"/>
      <c r="Z316" s="1340"/>
    </row>
    <row r="317" spans="1:26" ht="25.5" customHeight="1" x14ac:dyDescent="0.25">
      <c r="A317" s="1340"/>
      <c r="B317" s="1340"/>
      <c r="C317" s="1340"/>
      <c r="D317" s="1340"/>
      <c r="E317" s="1340"/>
      <c r="F317" s="1340"/>
      <c r="G317" s="1340"/>
      <c r="H317" s="1340"/>
      <c r="I317" s="1340"/>
      <c r="J317" s="1340"/>
      <c r="K317" s="1340"/>
      <c r="L317" s="1340"/>
      <c r="M317" s="1340"/>
      <c r="N317" s="1340"/>
      <c r="O317" s="1340"/>
      <c r="P317" s="1340"/>
      <c r="Q317" s="1340"/>
      <c r="R317" s="1340"/>
      <c r="S317" s="1340"/>
      <c r="T317" s="1340"/>
      <c r="U317" s="1340"/>
      <c r="V317" s="1340"/>
      <c r="W317" s="1340"/>
      <c r="X317" s="1340"/>
      <c r="Y317" s="1340"/>
      <c r="Z317" s="1340"/>
    </row>
    <row r="318" spans="1:26" ht="25.5" customHeight="1" x14ac:dyDescent="0.25">
      <c r="A318" s="1340"/>
      <c r="B318" s="1340"/>
      <c r="C318" s="1340"/>
      <c r="D318" s="1340"/>
      <c r="E318" s="1340"/>
      <c r="F318" s="1340"/>
      <c r="G318" s="1340"/>
      <c r="H318" s="1340"/>
      <c r="I318" s="1340"/>
      <c r="J318" s="1340"/>
      <c r="K318" s="1340"/>
      <c r="L318" s="1340"/>
      <c r="M318" s="1340"/>
      <c r="N318" s="1340"/>
      <c r="O318" s="1340"/>
      <c r="P318" s="1340"/>
      <c r="Q318" s="1340"/>
      <c r="R318" s="1340"/>
      <c r="S318" s="1340"/>
      <c r="T318" s="1340"/>
      <c r="U318" s="1340"/>
      <c r="V318" s="1340"/>
      <c r="W318" s="1340"/>
      <c r="X318" s="1340"/>
      <c r="Y318" s="1340"/>
      <c r="Z318" s="1340"/>
    </row>
    <row r="319" spans="1:26" ht="25.5" customHeight="1" x14ac:dyDescent="0.25">
      <c r="A319" s="1340"/>
      <c r="B319" s="1340"/>
      <c r="C319" s="1340"/>
      <c r="D319" s="1340"/>
      <c r="E319" s="1340"/>
      <c r="F319" s="1340"/>
      <c r="G319" s="1340"/>
      <c r="H319" s="1340"/>
      <c r="I319" s="1340"/>
      <c r="J319" s="1340"/>
      <c r="K319" s="1340"/>
      <c r="L319" s="1340"/>
      <c r="M319" s="1340"/>
      <c r="N319" s="1340"/>
      <c r="O319" s="1340"/>
      <c r="P319" s="1340"/>
      <c r="Q319" s="1340"/>
      <c r="R319" s="1340"/>
      <c r="S319" s="1340"/>
      <c r="T319" s="1340"/>
      <c r="U319" s="1340"/>
      <c r="V319" s="1340"/>
      <c r="W319" s="1340"/>
      <c r="X319" s="1340"/>
      <c r="Y319" s="1340"/>
      <c r="Z319" s="1340"/>
    </row>
    <row r="320" spans="1:26" ht="25.5" customHeight="1" x14ac:dyDescent="0.25">
      <c r="A320" s="1340"/>
      <c r="B320" s="1340"/>
      <c r="C320" s="1340"/>
      <c r="D320" s="1340"/>
      <c r="E320" s="1340"/>
      <c r="F320" s="1340"/>
      <c r="G320" s="1340"/>
      <c r="H320" s="1340"/>
      <c r="I320" s="1340"/>
      <c r="J320" s="1340"/>
      <c r="K320" s="1340"/>
      <c r="L320" s="1340"/>
      <c r="M320" s="1340"/>
      <c r="N320" s="1340"/>
      <c r="O320" s="1340"/>
      <c r="P320" s="1340"/>
      <c r="Q320" s="1340"/>
      <c r="R320" s="1340"/>
      <c r="S320" s="1340"/>
      <c r="T320" s="1340"/>
      <c r="U320" s="1340"/>
      <c r="V320" s="1340"/>
      <c r="W320" s="1340"/>
      <c r="X320" s="1340"/>
      <c r="Y320" s="1340"/>
      <c r="Z320" s="1340"/>
    </row>
    <row r="321" spans="1:26" ht="25.5" customHeight="1" x14ac:dyDescent="0.25">
      <c r="A321" s="1340"/>
      <c r="B321" s="1340"/>
      <c r="C321" s="1340"/>
      <c r="D321" s="1340"/>
      <c r="E321" s="1340"/>
      <c r="F321" s="1340"/>
      <c r="G321" s="1340"/>
      <c r="H321" s="1340"/>
      <c r="I321" s="1340"/>
      <c r="J321" s="1340"/>
      <c r="K321" s="1340"/>
      <c r="L321" s="1340"/>
      <c r="M321" s="1340"/>
      <c r="N321" s="1340"/>
      <c r="O321" s="1340"/>
      <c r="P321" s="1340"/>
      <c r="Q321" s="1340"/>
      <c r="R321" s="1340"/>
      <c r="S321" s="1340"/>
      <c r="T321" s="1340"/>
      <c r="U321" s="1340"/>
      <c r="V321" s="1340"/>
      <c r="W321" s="1340"/>
      <c r="X321" s="1340"/>
      <c r="Y321" s="1340"/>
      <c r="Z321" s="1340"/>
    </row>
    <row r="322" spans="1:26" ht="25.5" customHeight="1" x14ac:dyDescent="0.25">
      <c r="A322" s="1340"/>
      <c r="B322" s="1340"/>
      <c r="C322" s="1340"/>
      <c r="D322" s="1340"/>
      <c r="E322" s="1340"/>
      <c r="F322" s="1340"/>
      <c r="G322" s="1340"/>
      <c r="H322" s="1340"/>
      <c r="I322" s="1340"/>
      <c r="J322" s="1340"/>
      <c r="K322" s="1340"/>
      <c r="L322" s="1340"/>
      <c r="M322" s="1340"/>
      <c r="N322" s="1340"/>
      <c r="O322" s="1340"/>
      <c r="P322" s="1340"/>
      <c r="Q322" s="1340"/>
      <c r="R322" s="1340"/>
      <c r="S322" s="1340"/>
      <c r="T322" s="1340"/>
      <c r="U322" s="1340"/>
      <c r="V322" s="1340"/>
      <c r="W322" s="1340"/>
      <c r="X322" s="1340"/>
      <c r="Y322" s="1340"/>
      <c r="Z322" s="1340"/>
    </row>
    <row r="323" spans="1:26" ht="25.5" customHeight="1" x14ac:dyDescent="0.25">
      <c r="A323" s="1340"/>
      <c r="B323" s="1340"/>
      <c r="C323" s="1340"/>
      <c r="D323" s="1340"/>
      <c r="E323" s="1340"/>
      <c r="F323" s="1340"/>
      <c r="G323" s="1340"/>
      <c r="H323" s="1340"/>
      <c r="I323" s="1340"/>
      <c r="J323" s="1340"/>
      <c r="K323" s="1340"/>
      <c r="L323" s="1340"/>
      <c r="M323" s="1340"/>
      <c r="N323" s="1340"/>
      <c r="O323" s="1340"/>
      <c r="P323" s="1340"/>
      <c r="Q323" s="1340"/>
      <c r="R323" s="1340"/>
      <c r="S323" s="1340"/>
      <c r="T323" s="1340"/>
      <c r="U323" s="1340"/>
      <c r="V323" s="1340"/>
      <c r="W323" s="1340"/>
      <c r="X323" s="1340"/>
      <c r="Y323" s="1340"/>
      <c r="Z323" s="1340"/>
    </row>
    <row r="324" spans="1:26" ht="25.5" customHeight="1" x14ac:dyDescent="0.25">
      <c r="A324" s="1340"/>
      <c r="B324" s="1340"/>
      <c r="C324" s="1340"/>
      <c r="D324" s="1340"/>
      <c r="E324" s="1340"/>
      <c r="F324" s="1340"/>
      <c r="G324" s="1340"/>
      <c r="H324" s="1340"/>
      <c r="I324" s="1340"/>
      <c r="J324" s="1340"/>
      <c r="K324" s="1340"/>
      <c r="L324" s="1340"/>
      <c r="M324" s="1340"/>
      <c r="N324" s="1340"/>
      <c r="O324" s="1340"/>
      <c r="P324" s="1340"/>
      <c r="Q324" s="1340"/>
      <c r="R324" s="1340"/>
      <c r="S324" s="1340"/>
      <c r="T324" s="1340"/>
      <c r="U324" s="1340"/>
      <c r="V324" s="1340"/>
      <c r="W324" s="1340"/>
      <c r="X324" s="1340"/>
      <c r="Y324" s="1340"/>
      <c r="Z324" s="1340"/>
    </row>
    <row r="325" spans="1:26" ht="25.5" customHeight="1" x14ac:dyDescent="0.25">
      <c r="A325" s="1340"/>
      <c r="B325" s="1340"/>
      <c r="C325" s="1340"/>
      <c r="D325" s="1340"/>
      <c r="E325" s="1340"/>
      <c r="F325" s="1340"/>
      <c r="G325" s="1340"/>
      <c r="H325" s="1340"/>
      <c r="I325" s="1340"/>
      <c r="J325" s="1340"/>
      <c r="K325" s="1340"/>
      <c r="L325" s="1340"/>
      <c r="M325" s="1340"/>
      <c r="N325" s="1340"/>
      <c r="O325" s="1340"/>
      <c r="P325" s="1340"/>
      <c r="Q325" s="1340"/>
      <c r="R325" s="1340"/>
      <c r="S325" s="1340"/>
      <c r="T325" s="1340"/>
      <c r="U325" s="1340"/>
      <c r="V325" s="1340"/>
      <c r="W325" s="1340"/>
      <c r="X325" s="1340"/>
      <c r="Y325" s="1340"/>
      <c r="Z325" s="1340"/>
    </row>
    <row r="326" spans="1:26" ht="25.5" customHeight="1" x14ac:dyDescent="0.25">
      <c r="A326" s="1340"/>
      <c r="B326" s="1340"/>
      <c r="C326" s="1340"/>
      <c r="D326" s="1340"/>
      <c r="E326" s="1340"/>
      <c r="F326" s="1340"/>
      <c r="G326" s="1340"/>
      <c r="H326" s="1340"/>
      <c r="I326" s="1340"/>
      <c r="J326" s="1340"/>
      <c r="K326" s="1340"/>
      <c r="L326" s="1340"/>
      <c r="M326" s="1340"/>
      <c r="N326" s="1340"/>
      <c r="O326" s="1340"/>
      <c r="P326" s="1340"/>
      <c r="Q326" s="1340"/>
      <c r="R326" s="1340"/>
      <c r="S326" s="1340"/>
      <c r="T326" s="1340"/>
      <c r="U326" s="1340"/>
      <c r="V326" s="1340"/>
      <c r="W326" s="1340"/>
      <c r="X326" s="1340"/>
      <c r="Y326" s="1340"/>
      <c r="Z326" s="1340"/>
    </row>
    <row r="327" spans="1:26" ht="25.5" customHeight="1" x14ac:dyDescent="0.25">
      <c r="A327" s="1340"/>
      <c r="B327" s="1340"/>
      <c r="C327" s="1340"/>
      <c r="D327" s="1340"/>
      <c r="E327" s="1340"/>
      <c r="F327" s="1340"/>
      <c r="G327" s="1340"/>
      <c r="H327" s="1340"/>
      <c r="I327" s="1340"/>
      <c r="J327" s="1340"/>
      <c r="K327" s="1340"/>
      <c r="L327" s="1340"/>
      <c r="M327" s="1340"/>
      <c r="N327" s="1340"/>
      <c r="O327" s="1340"/>
      <c r="P327" s="1340"/>
      <c r="Q327" s="1340"/>
      <c r="R327" s="1340"/>
      <c r="S327" s="1340"/>
      <c r="T327" s="1340"/>
      <c r="U327" s="1340"/>
      <c r="V327" s="1340"/>
      <c r="W327" s="1340"/>
      <c r="X327" s="1340"/>
      <c r="Y327" s="1340"/>
      <c r="Z327" s="1340"/>
    </row>
    <row r="328" spans="1:26" ht="25.5" customHeight="1" x14ac:dyDescent="0.25">
      <c r="A328" s="1340"/>
      <c r="B328" s="1340"/>
      <c r="C328" s="1340"/>
      <c r="D328" s="1340"/>
      <c r="E328" s="1340"/>
      <c r="F328" s="1340"/>
      <c r="G328" s="1340"/>
      <c r="H328" s="1340"/>
      <c r="I328" s="1340"/>
      <c r="J328" s="1340"/>
      <c r="K328" s="1340"/>
      <c r="L328" s="1340"/>
      <c r="M328" s="1340"/>
      <c r="N328" s="1340"/>
      <c r="O328" s="1340"/>
      <c r="P328" s="1340"/>
      <c r="Q328" s="1340"/>
      <c r="R328" s="1340"/>
      <c r="S328" s="1340"/>
      <c r="T328" s="1340"/>
      <c r="U328" s="1340"/>
      <c r="V328" s="1340"/>
      <c r="W328" s="1340"/>
      <c r="X328" s="1340"/>
      <c r="Y328" s="1340"/>
      <c r="Z328" s="1340"/>
    </row>
    <row r="329" spans="1:26" ht="25.5" customHeight="1" x14ac:dyDescent="0.25">
      <c r="A329" s="1340"/>
      <c r="B329" s="1340"/>
      <c r="C329" s="1340"/>
      <c r="D329" s="1340"/>
      <c r="E329" s="1340"/>
      <c r="F329" s="1340"/>
      <c r="G329" s="1340"/>
      <c r="H329" s="1340"/>
      <c r="I329" s="1340"/>
      <c r="J329" s="1340"/>
      <c r="K329" s="1340"/>
      <c r="L329" s="1340"/>
      <c r="M329" s="1340"/>
      <c r="N329" s="1340"/>
      <c r="O329" s="1340"/>
      <c r="P329" s="1340"/>
      <c r="Q329" s="1340"/>
      <c r="R329" s="1340"/>
      <c r="S329" s="1340"/>
      <c r="T329" s="1340"/>
      <c r="U329" s="1340"/>
      <c r="V329" s="1340"/>
      <c r="W329" s="1340"/>
      <c r="X329" s="1340"/>
      <c r="Y329" s="1340"/>
      <c r="Z329" s="1340"/>
    </row>
    <row r="330" spans="1:26" ht="25.5" customHeight="1" x14ac:dyDescent="0.25">
      <c r="A330" s="1340"/>
      <c r="B330" s="1340"/>
      <c r="C330" s="1340"/>
      <c r="D330" s="1340"/>
      <c r="E330" s="1340"/>
      <c r="F330" s="1340"/>
      <c r="G330" s="1340"/>
      <c r="H330" s="1340"/>
      <c r="I330" s="1340"/>
      <c r="J330" s="1340"/>
      <c r="K330" s="1340"/>
      <c r="L330" s="1340"/>
      <c r="M330" s="1340"/>
      <c r="N330" s="1340"/>
      <c r="O330" s="1340"/>
      <c r="P330" s="1340"/>
      <c r="Q330" s="1340"/>
      <c r="R330" s="1340"/>
      <c r="S330" s="1340"/>
      <c r="T330" s="1340"/>
      <c r="U330" s="1340"/>
      <c r="V330" s="1340"/>
      <c r="W330" s="1340"/>
      <c r="X330" s="1340"/>
      <c r="Y330" s="1340"/>
      <c r="Z330" s="1340"/>
    </row>
    <row r="331" spans="1:26" ht="25.5" customHeight="1" x14ac:dyDescent="0.25">
      <c r="A331" s="1340"/>
      <c r="B331" s="1340"/>
      <c r="C331" s="1340"/>
      <c r="D331" s="1340"/>
      <c r="E331" s="1340"/>
      <c r="F331" s="1340"/>
      <c r="G331" s="1340"/>
      <c r="H331" s="1340"/>
      <c r="I331" s="1340"/>
      <c r="J331" s="1340"/>
      <c r="K331" s="1340"/>
      <c r="L331" s="1340"/>
      <c r="M331" s="1340"/>
      <c r="N331" s="1340"/>
      <c r="O331" s="1340"/>
      <c r="P331" s="1340"/>
      <c r="Q331" s="1340"/>
      <c r="R331" s="1340"/>
      <c r="S331" s="1340"/>
      <c r="T331" s="1340"/>
      <c r="U331" s="1340"/>
      <c r="V331" s="1340"/>
      <c r="W331" s="1340"/>
      <c r="X331" s="1340"/>
      <c r="Y331" s="1340"/>
      <c r="Z331" s="1340"/>
    </row>
    <row r="332" spans="1:26" ht="25.5" customHeight="1" x14ac:dyDescent="0.25">
      <c r="A332" s="1340"/>
      <c r="B332" s="1340"/>
      <c r="C332" s="1340"/>
      <c r="D332" s="1340"/>
      <c r="E332" s="1340"/>
      <c r="F332" s="1340"/>
      <c r="G332" s="1340"/>
      <c r="H332" s="1340"/>
      <c r="I332" s="1340"/>
      <c r="J332" s="1340"/>
      <c r="K332" s="1340"/>
      <c r="L332" s="1340"/>
      <c r="M332" s="1340"/>
      <c r="N332" s="1340"/>
      <c r="O332" s="1340"/>
      <c r="P332" s="1340"/>
      <c r="Q332" s="1340"/>
      <c r="R332" s="1340"/>
      <c r="S332" s="1340"/>
      <c r="T332" s="1340"/>
      <c r="U332" s="1340"/>
      <c r="V332" s="1340"/>
      <c r="W332" s="1340"/>
      <c r="X332" s="1340"/>
      <c r="Y332" s="1340"/>
      <c r="Z332" s="1340"/>
    </row>
    <row r="333" spans="1:26" ht="25.5" customHeight="1" x14ac:dyDescent="0.25">
      <c r="A333" s="1340"/>
      <c r="B333" s="1340"/>
      <c r="C333" s="1340"/>
      <c r="D333" s="1340"/>
      <c r="E333" s="1340"/>
      <c r="F333" s="1340"/>
      <c r="G333" s="1340"/>
      <c r="H333" s="1340"/>
      <c r="I333" s="1340"/>
      <c r="J333" s="1340"/>
      <c r="K333" s="1340"/>
      <c r="L333" s="1340"/>
      <c r="M333" s="1340"/>
      <c r="N333" s="1340"/>
      <c r="O333" s="1340"/>
      <c r="P333" s="1340"/>
      <c r="Q333" s="1340"/>
      <c r="R333" s="1340"/>
      <c r="S333" s="1340"/>
      <c r="T333" s="1340"/>
      <c r="U333" s="1340"/>
      <c r="V333" s="1340"/>
      <c r="W333" s="1340"/>
      <c r="X333" s="1340"/>
      <c r="Y333" s="1340"/>
      <c r="Z333" s="1340"/>
    </row>
    <row r="334" spans="1:26" ht="25.5" customHeight="1" x14ac:dyDescent="0.25">
      <c r="A334" s="1340"/>
      <c r="B334" s="1340"/>
      <c r="C334" s="1340"/>
      <c r="D334" s="1340"/>
      <c r="E334" s="1340"/>
      <c r="F334" s="1340"/>
      <c r="G334" s="1340"/>
      <c r="H334" s="1340"/>
      <c r="I334" s="1340"/>
      <c r="J334" s="1340"/>
      <c r="K334" s="1340"/>
      <c r="L334" s="1340"/>
      <c r="M334" s="1340"/>
      <c r="N334" s="1340"/>
      <c r="O334" s="1340"/>
      <c r="P334" s="1340"/>
      <c r="Q334" s="1340"/>
      <c r="R334" s="1340"/>
      <c r="S334" s="1340"/>
      <c r="T334" s="1340"/>
      <c r="U334" s="1340"/>
      <c r="V334" s="1340"/>
      <c r="W334" s="1340"/>
      <c r="X334" s="1340"/>
      <c r="Y334" s="1340"/>
      <c r="Z334" s="1340"/>
    </row>
    <row r="335" spans="1:26" ht="25.5" customHeight="1" x14ac:dyDescent="0.25">
      <c r="A335" s="1340"/>
      <c r="B335" s="1340"/>
      <c r="C335" s="1340"/>
      <c r="D335" s="1340"/>
      <c r="E335" s="1340"/>
      <c r="F335" s="1340"/>
      <c r="G335" s="1340"/>
      <c r="H335" s="1340"/>
      <c r="I335" s="1340"/>
      <c r="J335" s="1340"/>
      <c r="K335" s="1340"/>
      <c r="L335" s="1340"/>
      <c r="M335" s="1340"/>
      <c r="N335" s="1340"/>
      <c r="O335" s="1340"/>
      <c r="P335" s="1340"/>
      <c r="Q335" s="1340"/>
      <c r="R335" s="1340"/>
      <c r="S335" s="1340"/>
      <c r="T335" s="1340"/>
      <c r="U335" s="1340"/>
      <c r="V335" s="1340"/>
      <c r="W335" s="1340"/>
      <c r="X335" s="1340"/>
      <c r="Y335" s="1340"/>
      <c r="Z335" s="1340"/>
    </row>
    <row r="336" spans="1:26" ht="25.5" customHeight="1" x14ac:dyDescent="0.25">
      <c r="A336" s="1340"/>
      <c r="B336" s="1340"/>
      <c r="C336" s="1340"/>
      <c r="D336" s="1340"/>
      <c r="E336" s="1340"/>
      <c r="F336" s="1340"/>
      <c r="G336" s="1340"/>
      <c r="H336" s="1340"/>
      <c r="I336" s="1340"/>
      <c r="J336" s="1340"/>
      <c r="K336" s="1340"/>
      <c r="L336" s="1340"/>
      <c r="M336" s="1340"/>
      <c r="N336" s="1340"/>
      <c r="O336" s="1340"/>
      <c r="P336" s="1340"/>
      <c r="Q336" s="1340"/>
      <c r="R336" s="1340"/>
      <c r="S336" s="1340"/>
      <c r="T336" s="1340"/>
      <c r="U336" s="1340"/>
      <c r="V336" s="1340"/>
      <c r="W336" s="1340"/>
      <c r="X336" s="1340"/>
      <c r="Y336" s="1340"/>
      <c r="Z336" s="1340"/>
    </row>
    <row r="337" spans="1:26" ht="25.5" customHeight="1" x14ac:dyDescent="0.25">
      <c r="A337" s="1340"/>
      <c r="B337" s="1340"/>
      <c r="C337" s="1340"/>
      <c r="D337" s="1340"/>
      <c r="E337" s="1340"/>
      <c r="F337" s="1340"/>
      <c r="G337" s="1340"/>
      <c r="H337" s="1340"/>
      <c r="I337" s="1340"/>
      <c r="J337" s="1340"/>
      <c r="K337" s="1340"/>
      <c r="L337" s="1340"/>
      <c r="M337" s="1340"/>
      <c r="N337" s="1340"/>
      <c r="O337" s="1340"/>
      <c r="P337" s="1340"/>
      <c r="Q337" s="1340"/>
      <c r="R337" s="1340"/>
      <c r="S337" s="1340"/>
      <c r="T337" s="1340"/>
      <c r="U337" s="1340"/>
      <c r="V337" s="1340"/>
      <c r="W337" s="1340"/>
      <c r="X337" s="1340"/>
      <c r="Y337" s="1340"/>
      <c r="Z337" s="1340"/>
    </row>
    <row r="338" spans="1:26" ht="25.5" customHeight="1" x14ac:dyDescent="0.25">
      <c r="A338" s="1340"/>
      <c r="B338" s="1340"/>
      <c r="C338" s="1340"/>
      <c r="D338" s="1340"/>
      <c r="E338" s="1340"/>
      <c r="F338" s="1340"/>
      <c r="G338" s="1340"/>
      <c r="H338" s="1340"/>
      <c r="I338" s="1340"/>
      <c r="J338" s="1340"/>
      <c r="K338" s="1340"/>
      <c r="L338" s="1340"/>
      <c r="M338" s="1340"/>
      <c r="N338" s="1340"/>
      <c r="O338" s="1340"/>
      <c r="P338" s="1340"/>
      <c r="Q338" s="1340"/>
      <c r="R338" s="1340"/>
      <c r="S338" s="1340"/>
      <c r="T338" s="1340"/>
      <c r="U338" s="1340"/>
      <c r="V338" s="1340"/>
      <c r="W338" s="1340"/>
      <c r="X338" s="1340"/>
      <c r="Y338" s="1340"/>
      <c r="Z338" s="1340"/>
    </row>
    <row r="339" spans="1:26" ht="25.5" customHeight="1" x14ac:dyDescent="0.25">
      <c r="A339" s="1340"/>
      <c r="B339" s="1340"/>
      <c r="C339" s="1340"/>
      <c r="D339" s="1340"/>
      <c r="E339" s="1340"/>
      <c r="F339" s="1340"/>
      <c r="G339" s="1340"/>
      <c r="H339" s="1340"/>
      <c r="I339" s="1340"/>
      <c r="J339" s="1340"/>
      <c r="K339" s="1340"/>
      <c r="L339" s="1340"/>
      <c r="M339" s="1340"/>
      <c r="N339" s="1340"/>
      <c r="O339" s="1340"/>
      <c r="P339" s="1340"/>
      <c r="Q339" s="1340"/>
      <c r="R339" s="1340"/>
      <c r="S339" s="1340"/>
      <c r="T339" s="1340"/>
      <c r="U339" s="1340"/>
      <c r="V339" s="1340"/>
      <c r="W339" s="1340"/>
      <c r="X339" s="1340"/>
      <c r="Y339" s="1340"/>
      <c r="Z339" s="1340"/>
    </row>
    <row r="340" spans="1:26" ht="25.5" customHeight="1" x14ac:dyDescent="0.25">
      <c r="A340" s="1340"/>
      <c r="B340" s="1340"/>
      <c r="C340" s="1340"/>
      <c r="D340" s="1340"/>
      <c r="E340" s="1340"/>
      <c r="F340" s="1340"/>
      <c r="G340" s="1340"/>
      <c r="H340" s="1340"/>
      <c r="I340" s="1340"/>
      <c r="J340" s="1340"/>
      <c r="K340" s="1340"/>
      <c r="L340" s="1340"/>
      <c r="M340" s="1340"/>
      <c r="N340" s="1340"/>
      <c r="O340" s="1340"/>
      <c r="P340" s="1340"/>
      <c r="Q340" s="1340"/>
      <c r="R340" s="1340"/>
      <c r="S340" s="1340"/>
      <c r="T340" s="1340"/>
      <c r="U340" s="1340"/>
      <c r="V340" s="1340"/>
      <c r="W340" s="1340"/>
      <c r="X340" s="1340"/>
      <c r="Y340" s="1340"/>
      <c r="Z340" s="1340"/>
    </row>
    <row r="341" spans="1:26" ht="25.5" customHeight="1" x14ac:dyDescent="0.25">
      <c r="A341" s="1340"/>
      <c r="B341" s="1340"/>
      <c r="C341" s="1340"/>
      <c r="D341" s="1340"/>
      <c r="E341" s="1340"/>
      <c r="F341" s="1340"/>
      <c r="G341" s="1340"/>
      <c r="H341" s="1340"/>
      <c r="I341" s="1340"/>
      <c r="J341" s="1340"/>
      <c r="K341" s="1340"/>
      <c r="L341" s="1340"/>
      <c r="M341" s="1340"/>
      <c r="N341" s="1340"/>
      <c r="O341" s="1340"/>
      <c r="P341" s="1340"/>
      <c r="Q341" s="1340"/>
      <c r="R341" s="1340"/>
      <c r="S341" s="1340"/>
      <c r="T341" s="1340"/>
      <c r="U341" s="1340"/>
      <c r="V341" s="1340"/>
      <c r="W341" s="1340"/>
      <c r="X341" s="1340"/>
      <c r="Y341" s="1340"/>
      <c r="Z341" s="1340"/>
    </row>
    <row r="342" spans="1:26" ht="25.5" customHeight="1" x14ac:dyDescent="0.25">
      <c r="A342" s="1340"/>
      <c r="B342" s="1340"/>
      <c r="C342" s="1340"/>
      <c r="D342" s="1340"/>
      <c r="E342" s="1340"/>
      <c r="F342" s="1340"/>
      <c r="G342" s="1340"/>
      <c r="H342" s="1340"/>
      <c r="I342" s="1340"/>
      <c r="J342" s="1340"/>
      <c r="K342" s="1340"/>
      <c r="L342" s="1340"/>
      <c r="M342" s="1340"/>
      <c r="N342" s="1340"/>
      <c r="O342" s="1340"/>
      <c r="P342" s="1340"/>
      <c r="Q342" s="1340"/>
      <c r="R342" s="1340"/>
      <c r="S342" s="1340"/>
      <c r="T342" s="1340"/>
      <c r="U342" s="1340"/>
      <c r="V342" s="1340"/>
      <c r="W342" s="1340"/>
      <c r="X342" s="1340"/>
      <c r="Y342" s="1340"/>
      <c r="Z342" s="1340"/>
    </row>
    <row r="343" spans="1:26" ht="25.5" customHeight="1" x14ac:dyDescent="0.25">
      <c r="A343" s="1340"/>
      <c r="B343" s="1340"/>
      <c r="C343" s="1340"/>
      <c r="D343" s="1340"/>
      <c r="E343" s="1340"/>
      <c r="F343" s="1340"/>
      <c r="G343" s="1340"/>
      <c r="H343" s="1340"/>
      <c r="I343" s="1340"/>
      <c r="J343" s="1340"/>
      <c r="K343" s="1340"/>
      <c r="L343" s="1340"/>
      <c r="M343" s="1340"/>
      <c r="N343" s="1340"/>
      <c r="O343" s="1340"/>
      <c r="P343" s="1340"/>
      <c r="Q343" s="1340"/>
      <c r="R343" s="1340"/>
      <c r="S343" s="1340"/>
      <c r="T343" s="1340"/>
      <c r="U343" s="1340"/>
      <c r="V343" s="1340"/>
      <c r="W343" s="1340"/>
      <c r="X343" s="1340"/>
      <c r="Y343" s="1340"/>
      <c r="Z343" s="1340"/>
    </row>
    <row r="344" spans="1:26" ht="25.5" customHeight="1" x14ac:dyDescent="0.25">
      <c r="A344" s="1340"/>
      <c r="B344" s="1340"/>
      <c r="C344" s="1340"/>
      <c r="D344" s="1340"/>
      <c r="E344" s="1340"/>
      <c r="F344" s="1340"/>
      <c r="G344" s="1340"/>
      <c r="H344" s="1340"/>
      <c r="I344" s="1340"/>
      <c r="J344" s="1340"/>
      <c r="K344" s="1340"/>
      <c r="L344" s="1340"/>
      <c r="M344" s="1340"/>
      <c r="N344" s="1340"/>
      <c r="O344" s="1340"/>
      <c r="P344" s="1340"/>
      <c r="Q344" s="1340"/>
      <c r="R344" s="1340"/>
      <c r="S344" s="1340"/>
      <c r="T344" s="1340"/>
      <c r="U344" s="1340"/>
      <c r="V344" s="1340"/>
      <c r="W344" s="1340"/>
      <c r="X344" s="1340"/>
      <c r="Y344" s="1340"/>
      <c r="Z344" s="1340"/>
    </row>
    <row r="345" spans="1:26" ht="25.5" customHeight="1" x14ac:dyDescent="0.25">
      <c r="A345" s="1340"/>
      <c r="B345" s="1340"/>
      <c r="C345" s="1340"/>
      <c r="D345" s="1340"/>
      <c r="E345" s="1340"/>
      <c r="F345" s="1340"/>
      <c r="G345" s="1340"/>
      <c r="H345" s="1340"/>
      <c r="I345" s="1340"/>
      <c r="J345" s="1340"/>
      <c r="K345" s="1340"/>
      <c r="L345" s="1340"/>
      <c r="M345" s="1340"/>
      <c r="N345" s="1340"/>
      <c r="O345" s="1340"/>
      <c r="P345" s="1340"/>
      <c r="Q345" s="1340"/>
      <c r="R345" s="1340"/>
      <c r="S345" s="1340"/>
      <c r="T345" s="1340"/>
      <c r="U345" s="1340"/>
      <c r="V345" s="1340"/>
      <c r="W345" s="1340"/>
      <c r="X345" s="1340"/>
      <c r="Y345" s="1340"/>
      <c r="Z345" s="1340"/>
    </row>
    <row r="346" spans="1:26" ht="25.5" customHeight="1" x14ac:dyDescent="0.25">
      <c r="A346" s="1340"/>
      <c r="B346" s="1340"/>
      <c r="C346" s="1340"/>
      <c r="D346" s="1340"/>
      <c r="E346" s="1340"/>
      <c r="F346" s="1340"/>
      <c r="G346" s="1340"/>
      <c r="H346" s="1340"/>
      <c r="I346" s="1340"/>
      <c r="J346" s="1340"/>
      <c r="K346" s="1340"/>
      <c r="L346" s="1340"/>
      <c r="M346" s="1340"/>
      <c r="N346" s="1340"/>
      <c r="O346" s="1340"/>
      <c r="P346" s="1340"/>
      <c r="Q346" s="1340"/>
      <c r="R346" s="1340"/>
      <c r="S346" s="1340"/>
      <c r="T346" s="1340"/>
      <c r="U346" s="1340"/>
      <c r="V346" s="1340"/>
      <c r="W346" s="1340"/>
      <c r="X346" s="1340"/>
      <c r="Y346" s="1340"/>
      <c r="Z346" s="1340"/>
    </row>
    <row r="347" spans="1:26" ht="25.5" customHeight="1" x14ac:dyDescent="0.25">
      <c r="A347" s="1340"/>
      <c r="B347" s="1340"/>
      <c r="C347" s="1340"/>
      <c r="D347" s="1340"/>
      <c r="E347" s="1340"/>
      <c r="F347" s="1340"/>
      <c r="G347" s="1340"/>
      <c r="H347" s="1340"/>
      <c r="I347" s="1340"/>
      <c r="J347" s="1340"/>
      <c r="K347" s="1340"/>
      <c r="L347" s="1340"/>
      <c r="M347" s="1340"/>
      <c r="N347" s="1340"/>
      <c r="O347" s="1340"/>
      <c r="P347" s="1340"/>
      <c r="Q347" s="1340"/>
      <c r="R347" s="1340"/>
      <c r="S347" s="1340"/>
      <c r="T347" s="1340"/>
      <c r="U347" s="1340"/>
      <c r="V347" s="1340"/>
      <c r="W347" s="1340"/>
      <c r="X347" s="1340"/>
      <c r="Y347" s="1340"/>
      <c r="Z347" s="1340"/>
    </row>
    <row r="348" spans="1:26" ht="25.5" customHeight="1" x14ac:dyDescent="0.25">
      <c r="A348" s="1340"/>
      <c r="B348" s="1340"/>
      <c r="C348" s="1340"/>
      <c r="D348" s="1340"/>
      <c r="E348" s="1340"/>
      <c r="F348" s="1340"/>
      <c r="G348" s="1340"/>
      <c r="H348" s="1340"/>
      <c r="I348" s="1340"/>
      <c r="J348" s="1340"/>
      <c r="K348" s="1340"/>
      <c r="L348" s="1340"/>
      <c r="M348" s="1340"/>
      <c r="N348" s="1340"/>
      <c r="O348" s="1340"/>
      <c r="P348" s="1340"/>
      <c r="Q348" s="1340"/>
      <c r="R348" s="1340"/>
      <c r="S348" s="1340"/>
      <c r="T348" s="1340"/>
      <c r="U348" s="1340"/>
      <c r="V348" s="1340"/>
      <c r="W348" s="1340"/>
      <c r="X348" s="1340"/>
      <c r="Y348" s="1340"/>
      <c r="Z348" s="1340"/>
    </row>
    <row r="349" spans="1:26" ht="25.5" customHeight="1" x14ac:dyDescent="0.25">
      <c r="A349" s="1340"/>
      <c r="B349" s="1340"/>
      <c r="C349" s="1340"/>
      <c r="D349" s="1340"/>
      <c r="E349" s="1340"/>
      <c r="F349" s="1340"/>
      <c r="G349" s="1340"/>
      <c r="H349" s="1340"/>
      <c r="I349" s="1340"/>
      <c r="J349" s="1340"/>
      <c r="K349" s="1340"/>
      <c r="L349" s="1340"/>
      <c r="M349" s="1340"/>
      <c r="N349" s="1340"/>
      <c r="O349" s="1340"/>
      <c r="P349" s="1340"/>
      <c r="Q349" s="1340"/>
      <c r="R349" s="1340"/>
      <c r="S349" s="1340"/>
      <c r="T349" s="1340"/>
      <c r="U349" s="1340"/>
      <c r="V349" s="1340"/>
      <c r="W349" s="1340"/>
      <c r="X349" s="1340"/>
      <c r="Y349" s="1340"/>
      <c r="Z349" s="1340"/>
    </row>
    <row r="350" spans="1:26" ht="25.5" customHeight="1" x14ac:dyDescent="0.25">
      <c r="A350" s="1340"/>
      <c r="B350" s="1340"/>
      <c r="C350" s="1340"/>
      <c r="D350" s="1340"/>
      <c r="E350" s="1340"/>
      <c r="F350" s="1340"/>
      <c r="G350" s="1340"/>
      <c r="H350" s="1340"/>
      <c r="I350" s="1340"/>
      <c r="J350" s="1340"/>
      <c r="K350" s="1340"/>
      <c r="L350" s="1340"/>
      <c r="M350" s="1340"/>
      <c r="N350" s="1340"/>
      <c r="O350" s="1340"/>
      <c r="P350" s="1340"/>
      <c r="Q350" s="1340"/>
      <c r="R350" s="1340"/>
      <c r="S350" s="1340"/>
      <c r="T350" s="1340"/>
      <c r="U350" s="1340"/>
      <c r="V350" s="1340"/>
      <c r="W350" s="1340"/>
      <c r="X350" s="1340"/>
      <c r="Y350" s="1340"/>
      <c r="Z350" s="1340"/>
    </row>
    <row r="351" spans="1:26" ht="25.5" customHeight="1" x14ac:dyDescent="0.25">
      <c r="A351" s="1340"/>
      <c r="B351" s="1340"/>
      <c r="C351" s="1340"/>
      <c r="D351" s="1340"/>
      <c r="E351" s="1340"/>
      <c r="F351" s="1340"/>
      <c r="G351" s="1340"/>
      <c r="H351" s="1340"/>
      <c r="I351" s="1340"/>
      <c r="J351" s="1340"/>
      <c r="K351" s="1340"/>
      <c r="L351" s="1340"/>
      <c r="M351" s="1340"/>
      <c r="N351" s="1340"/>
      <c r="O351" s="1340"/>
      <c r="P351" s="1340"/>
      <c r="Q351" s="1340"/>
      <c r="R351" s="1340"/>
      <c r="S351" s="1340"/>
      <c r="T351" s="1340"/>
      <c r="U351" s="1340"/>
      <c r="V351" s="1340"/>
      <c r="W351" s="1340"/>
      <c r="X351" s="1340"/>
      <c r="Y351" s="1340"/>
      <c r="Z351" s="1340"/>
    </row>
    <row r="352" spans="1:26" ht="25.5" customHeight="1" x14ac:dyDescent="0.25">
      <c r="A352" s="1340"/>
      <c r="B352" s="1340"/>
      <c r="C352" s="1340"/>
      <c r="D352" s="1340"/>
      <c r="E352" s="1340"/>
      <c r="F352" s="1340"/>
      <c r="G352" s="1340"/>
      <c r="H352" s="1340"/>
      <c r="I352" s="1340"/>
      <c r="J352" s="1340"/>
      <c r="K352" s="1340"/>
      <c r="L352" s="1340"/>
      <c r="M352" s="1340"/>
      <c r="N352" s="1340"/>
      <c r="O352" s="1340"/>
      <c r="P352" s="1340"/>
      <c r="Q352" s="1340"/>
      <c r="R352" s="1340"/>
      <c r="S352" s="1340"/>
      <c r="T352" s="1340"/>
      <c r="U352" s="1340"/>
      <c r="V352" s="1340"/>
      <c r="W352" s="1340"/>
      <c r="X352" s="1340"/>
      <c r="Y352" s="1340"/>
      <c r="Z352" s="1340"/>
    </row>
    <row r="353" spans="1:26" ht="25.5" customHeight="1" x14ac:dyDescent="0.25">
      <c r="A353" s="1340"/>
      <c r="B353" s="1340"/>
      <c r="C353" s="1340"/>
      <c r="D353" s="1340"/>
      <c r="E353" s="1340"/>
      <c r="F353" s="1340"/>
      <c r="G353" s="1340"/>
      <c r="H353" s="1340"/>
      <c r="I353" s="1340"/>
      <c r="J353" s="1340"/>
      <c r="K353" s="1340"/>
      <c r="L353" s="1340"/>
      <c r="M353" s="1340"/>
      <c r="N353" s="1340"/>
      <c r="O353" s="1340"/>
      <c r="P353" s="1340"/>
      <c r="Q353" s="1340"/>
      <c r="R353" s="1340"/>
      <c r="S353" s="1340"/>
      <c r="T353" s="1340"/>
      <c r="U353" s="1340"/>
      <c r="V353" s="1340"/>
      <c r="W353" s="1340"/>
      <c r="X353" s="1340"/>
      <c r="Y353" s="1340"/>
      <c r="Z353" s="1340"/>
    </row>
    <row r="354" spans="1:26" ht="25.5" customHeight="1" x14ac:dyDescent="0.25">
      <c r="A354" s="1340"/>
      <c r="B354" s="1340"/>
      <c r="C354" s="1340"/>
      <c r="D354" s="1340"/>
      <c r="E354" s="1340"/>
      <c r="F354" s="1340"/>
      <c r="G354" s="1340"/>
      <c r="H354" s="1340"/>
      <c r="I354" s="1340"/>
      <c r="J354" s="1340"/>
      <c r="K354" s="1340"/>
      <c r="L354" s="1340"/>
      <c r="M354" s="1340"/>
      <c r="N354" s="1340"/>
      <c r="O354" s="1340"/>
      <c r="P354" s="1340"/>
      <c r="Q354" s="1340"/>
      <c r="R354" s="1340"/>
      <c r="S354" s="1340"/>
      <c r="T354" s="1340"/>
      <c r="U354" s="1340"/>
      <c r="V354" s="1340"/>
      <c r="W354" s="1340"/>
      <c r="X354" s="1340"/>
      <c r="Y354" s="1340"/>
      <c r="Z354" s="1340"/>
    </row>
    <row r="355" spans="1:26" ht="25.5" customHeight="1" x14ac:dyDescent="0.25">
      <c r="A355" s="1340"/>
      <c r="B355" s="1340"/>
      <c r="C355" s="1340"/>
      <c r="D355" s="1340"/>
      <c r="E355" s="1340"/>
      <c r="F355" s="1340"/>
      <c r="G355" s="1340"/>
      <c r="H355" s="1340"/>
      <c r="I355" s="1340"/>
      <c r="J355" s="1340"/>
      <c r="K355" s="1340"/>
      <c r="L355" s="1340"/>
      <c r="M355" s="1340"/>
      <c r="N355" s="1340"/>
      <c r="O355" s="1340"/>
      <c r="P355" s="1340"/>
      <c r="Q355" s="1340"/>
      <c r="R355" s="1340"/>
      <c r="S355" s="1340"/>
      <c r="T355" s="1340"/>
      <c r="U355" s="1340"/>
      <c r="V355" s="1340"/>
      <c r="W355" s="1340"/>
      <c r="X355" s="1340"/>
      <c r="Y355" s="1340"/>
      <c r="Z355" s="1340"/>
    </row>
    <row r="356" spans="1:26" ht="25.5" customHeight="1" x14ac:dyDescent="0.25">
      <c r="A356" s="1340"/>
      <c r="B356" s="1340"/>
      <c r="C356" s="1340"/>
      <c r="D356" s="1340"/>
      <c r="E356" s="1340"/>
      <c r="F356" s="1340"/>
      <c r="G356" s="1340"/>
      <c r="H356" s="1340"/>
      <c r="I356" s="1340"/>
      <c r="J356" s="1340"/>
      <c r="K356" s="1340"/>
      <c r="L356" s="1340"/>
      <c r="M356" s="1340"/>
      <c r="N356" s="1340"/>
      <c r="O356" s="1340"/>
      <c r="P356" s="1340"/>
      <c r="Q356" s="1340"/>
      <c r="R356" s="1340"/>
      <c r="S356" s="1340"/>
      <c r="T356" s="1340"/>
      <c r="U356" s="1340"/>
      <c r="V356" s="1340"/>
      <c r="W356" s="1340"/>
      <c r="X356" s="1340"/>
      <c r="Y356" s="1340"/>
      <c r="Z356" s="1340"/>
    </row>
    <row r="357" spans="1:26" ht="25.5" customHeight="1" x14ac:dyDescent="0.25">
      <c r="A357" s="1340"/>
      <c r="B357" s="1340"/>
      <c r="C357" s="1340"/>
      <c r="D357" s="1340"/>
      <c r="E357" s="1340"/>
      <c r="F357" s="1340"/>
      <c r="G357" s="1340"/>
      <c r="H357" s="1340"/>
      <c r="I357" s="1340"/>
      <c r="J357" s="1340"/>
      <c r="K357" s="1340"/>
      <c r="L357" s="1340"/>
      <c r="M357" s="1340"/>
      <c r="N357" s="1340"/>
      <c r="O357" s="1340"/>
      <c r="P357" s="1340"/>
      <c r="Q357" s="1340"/>
      <c r="R357" s="1340"/>
      <c r="S357" s="1340"/>
      <c r="T357" s="1340"/>
      <c r="U357" s="1340"/>
      <c r="V357" s="1340"/>
      <c r="W357" s="1340"/>
      <c r="X357" s="1340"/>
      <c r="Y357" s="1340"/>
      <c r="Z357" s="1340"/>
    </row>
    <row r="358" spans="1:26" ht="25.5" customHeight="1" x14ac:dyDescent="0.25">
      <c r="A358" s="1340"/>
      <c r="B358" s="1340"/>
      <c r="C358" s="1340"/>
      <c r="D358" s="1340"/>
      <c r="E358" s="1340"/>
      <c r="F358" s="1340"/>
      <c r="G358" s="1340"/>
      <c r="H358" s="1340"/>
      <c r="I358" s="1340"/>
      <c r="J358" s="1340"/>
      <c r="K358" s="1340"/>
      <c r="L358" s="1340"/>
      <c r="M358" s="1340"/>
      <c r="N358" s="1340"/>
      <c r="O358" s="1340"/>
      <c r="P358" s="1340"/>
      <c r="Q358" s="1340"/>
      <c r="R358" s="1340"/>
      <c r="S358" s="1340"/>
      <c r="T358" s="1340"/>
      <c r="U358" s="1340"/>
      <c r="V358" s="1340"/>
      <c r="W358" s="1340"/>
      <c r="X358" s="1340"/>
      <c r="Y358" s="1340"/>
      <c r="Z358" s="1340"/>
    </row>
    <row r="359" spans="1:26" ht="25.5" customHeight="1" x14ac:dyDescent="0.25">
      <c r="A359" s="1340"/>
      <c r="B359" s="1340"/>
      <c r="C359" s="1340"/>
      <c r="D359" s="1340"/>
      <c r="E359" s="1340"/>
      <c r="F359" s="1340"/>
      <c r="G359" s="1340"/>
      <c r="H359" s="1340"/>
      <c r="I359" s="1340"/>
      <c r="J359" s="1340"/>
      <c r="K359" s="1340"/>
      <c r="L359" s="1340"/>
      <c r="M359" s="1340"/>
      <c r="N359" s="1340"/>
      <c r="O359" s="1340"/>
      <c r="P359" s="1340"/>
      <c r="Q359" s="1340"/>
      <c r="R359" s="1340"/>
      <c r="S359" s="1340"/>
      <c r="T359" s="1340"/>
      <c r="U359" s="1340"/>
      <c r="V359" s="1340"/>
      <c r="W359" s="1340"/>
      <c r="X359" s="1340"/>
      <c r="Y359" s="1340"/>
      <c r="Z359" s="1340"/>
    </row>
    <row r="360" spans="1:26" ht="25.5" customHeight="1" x14ac:dyDescent="0.25">
      <c r="A360" s="1340"/>
      <c r="B360" s="1340"/>
      <c r="C360" s="1340"/>
      <c r="D360" s="1340"/>
      <c r="E360" s="1340"/>
      <c r="F360" s="1340"/>
      <c r="G360" s="1340"/>
      <c r="H360" s="1340"/>
      <c r="I360" s="1340"/>
      <c r="J360" s="1340"/>
      <c r="K360" s="1340"/>
      <c r="L360" s="1340"/>
      <c r="M360" s="1340"/>
      <c r="N360" s="1340"/>
      <c r="O360" s="1340"/>
      <c r="P360" s="1340"/>
      <c r="Q360" s="1340"/>
      <c r="R360" s="1340"/>
      <c r="S360" s="1340"/>
      <c r="T360" s="1340"/>
      <c r="U360" s="1340"/>
      <c r="V360" s="1340"/>
      <c r="W360" s="1340"/>
      <c r="X360" s="1340"/>
      <c r="Y360" s="1340"/>
      <c r="Z360" s="1340"/>
    </row>
    <row r="361" spans="1:26" ht="25.5" customHeight="1" x14ac:dyDescent="0.25">
      <c r="A361" s="1340"/>
      <c r="B361" s="1340"/>
      <c r="C361" s="1340"/>
      <c r="D361" s="1340"/>
      <c r="E361" s="1340"/>
      <c r="F361" s="1340"/>
      <c r="G361" s="1340"/>
      <c r="H361" s="1340"/>
      <c r="I361" s="1340"/>
      <c r="J361" s="1340"/>
      <c r="K361" s="1340"/>
      <c r="L361" s="1340"/>
      <c r="M361" s="1340"/>
      <c r="N361" s="1340"/>
      <c r="O361" s="1340"/>
      <c r="P361" s="1340"/>
      <c r="Q361" s="1340"/>
      <c r="R361" s="1340"/>
      <c r="S361" s="1340"/>
      <c r="T361" s="1340"/>
      <c r="U361" s="1340"/>
      <c r="V361" s="1340"/>
      <c r="W361" s="1340"/>
      <c r="X361" s="1340"/>
      <c r="Y361" s="1340"/>
      <c r="Z361" s="1340"/>
    </row>
    <row r="362" spans="1:26" ht="25.5" customHeight="1" x14ac:dyDescent="0.25">
      <c r="A362" s="1340"/>
      <c r="B362" s="1340"/>
      <c r="C362" s="1340"/>
      <c r="D362" s="1340"/>
      <c r="E362" s="1340"/>
      <c r="F362" s="1340"/>
      <c r="G362" s="1340"/>
      <c r="H362" s="1340"/>
      <c r="I362" s="1340"/>
      <c r="J362" s="1340"/>
      <c r="K362" s="1340"/>
      <c r="L362" s="1340"/>
      <c r="M362" s="1340"/>
      <c r="N362" s="1340"/>
      <c r="O362" s="1340"/>
      <c r="P362" s="1340"/>
      <c r="Q362" s="1340"/>
      <c r="R362" s="1340"/>
      <c r="S362" s="1340"/>
      <c r="T362" s="1340"/>
      <c r="U362" s="1340"/>
      <c r="V362" s="1340"/>
      <c r="W362" s="1340"/>
      <c r="X362" s="1340"/>
      <c r="Y362" s="1340"/>
      <c r="Z362" s="1340"/>
    </row>
    <row r="363" spans="1:26" ht="25.5" customHeight="1" x14ac:dyDescent="0.25">
      <c r="A363" s="1340"/>
      <c r="B363" s="1340"/>
      <c r="C363" s="1340"/>
      <c r="D363" s="1340"/>
      <c r="E363" s="1340"/>
      <c r="F363" s="1340"/>
      <c r="G363" s="1340"/>
      <c r="H363" s="1340"/>
      <c r="I363" s="1340"/>
      <c r="J363" s="1340"/>
      <c r="K363" s="1340"/>
      <c r="L363" s="1340"/>
      <c r="M363" s="1340"/>
      <c r="N363" s="1340"/>
      <c r="O363" s="1340"/>
      <c r="P363" s="1340"/>
      <c r="Q363" s="1340"/>
      <c r="R363" s="1340"/>
      <c r="S363" s="1340"/>
      <c r="T363" s="1340"/>
      <c r="U363" s="1340"/>
      <c r="V363" s="1340"/>
      <c r="W363" s="1340"/>
      <c r="X363" s="1340"/>
      <c r="Y363" s="1340"/>
      <c r="Z363" s="1340"/>
    </row>
    <row r="364" spans="1:26" ht="25.5" customHeight="1" x14ac:dyDescent="0.25">
      <c r="A364" s="1340"/>
      <c r="B364" s="1340"/>
      <c r="C364" s="1340"/>
      <c r="D364" s="1340"/>
      <c r="E364" s="1340"/>
      <c r="F364" s="1340"/>
      <c r="G364" s="1340"/>
      <c r="H364" s="1340"/>
      <c r="I364" s="1340"/>
      <c r="J364" s="1340"/>
      <c r="K364" s="1340"/>
      <c r="L364" s="1340"/>
      <c r="M364" s="1340"/>
      <c r="N364" s="1340"/>
      <c r="O364" s="1340"/>
      <c r="P364" s="1340"/>
      <c r="Q364" s="1340"/>
      <c r="R364" s="1340"/>
      <c r="S364" s="1340"/>
      <c r="T364" s="1340"/>
      <c r="U364" s="1340"/>
      <c r="V364" s="1340"/>
      <c r="W364" s="1340"/>
      <c r="X364" s="1340"/>
      <c r="Y364" s="1340"/>
      <c r="Z364" s="1340"/>
    </row>
    <row r="365" spans="1:26" ht="25.5" customHeight="1" x14ac:dyDescent="0.25">
      <c r="A365" s="1340"/>
      <c r="B365" s="1340"/>
      <c r="C365" s="1340"/>
      <c r="D365" s="1340"/>
      <c r="E365" s="1340"/>
      <c r="F365" s="1340"/>
      <c r="G365" s="1340"/>
      <c r="H365" s="1340"/>
      <c r="I365" s="1340"/>
      <c r="J365" s="1340"/>
      <c r="K365" s="1340"/>
      <c r="L365" s="1340"/>
      <c r="M365" s="1340"/>
      <c r="N365" s="1340"/>
      <c r="O365" s="1340"/>
      <c r="P365" s="1340"/>
      <c r="Q365" s="1340"/>
      <c r="R365" s="1340"/>
      <c r="S365" s="1340"/>
      <c r="T365" s="1340"/>
      <c r="U365" s="1340"/>
      <c r="V365" s="1340"/>
      <c r="W365" s="1340"/>
      <c r="X365" s="1340"/>
      <c r="Y365" s="1340"/>
      <c r="Z365" s="1340"/>
    </row>
    <row r="366" spans="1:26" ht="25.5" customHeight="1" x14ac:dyDescent="0.25">
      <c r="A366" s="1340"/>
      <c r="B366" s="1340"/>
      <c r="C366" s="1340"/>
      <c r="D366" s="1340"/>
      <c r="E366" s="1340"/>
      <c r="F366" s="1340"/>
      <c r="G366" s="1340"/>
      <c r="H366" s="1340"/>
      <c r="I366" s="1340"/>
      <c r="J366" s="1340"/>
      <c r="K366" s="1340"/>
      <c r="L366" s="1340"/>
      <c r="M366" s="1340"/>
      <c r="N366" s="1340"/>
      <c r="O366" s="1340"/>
      <c r="P366" s="1340"/>
      <c r="Q366" s="1340"/>
      <c r="R366" s="1340"/>
      <c r="S366" s="1340"/>
      <c r="T366" s="1340"/>
      <c r="U366" s="1340"/>
      <c r="V366" s="1340"/>
      <c r="W366" s="1340"/>
      <c r="X366" s="1340"/>
      <c r="Y366" s="1340"/>
      <c r="Z366" s="1340"/>
    </row>
    <row r="367" spans="1:26" ht="25.5" customHeight="1" x14ac:dyDescent="0.25">
      <c r="A367" s="1340"/>
      <c r="B367" s="1340"/>
      <c r="C367" s="1340"/>
      <c r="D367" s="1340"/>
      <c r="E367" s="1340"/>
      <c r="F367" s="1340"/>
      <c r="G367" s="1340"/>
      <c r="H367" s="1340"/>
      <c r="I367" s="1340"/>
      <c r="J367" s="1340"/>
      <c r="K367" s="1340"/>
      <c r="L367" s="1340"/>
      <c r="M367" s="1340"/>
      <c r="N367" s="1340"/>
      <c r="O367" s="1340"/>
      <c r="P367" s="1340"/>
      <c r="Q367" s="1340"/>
      <c r="R367" s="1340"/>
      <c r="S367" s="1340"/>
      <c r="T367" s="1340"/>
      <c r="U367" s="1340"/>
      <c r="V367" s="1340"/>
      <c r="W367" s="1340"/>
      <c r="X367" s="1340"/>
      <c r="Y367" s="1340"/>
      <c r="Z367" s="1340"/>
    </row>
    <row r="368" spans="1:26" ht="25.5" customHeight="1" x14ac:dyDescent="0.25">
      <c r="A368" s="1340"/>
      <c r="B368" s="1340"/>
      <c r="C368" s="1340"/>
      <c r="D368" s="1340"/>
      <c r="E368" s="1340"/>
      <c r="F368" s="1340"/>
      <c r="G368" s="1340"/>
      <c r="H368" s="1340"/>
      <c r="I368" s="1340"/>
      <c r="J368" s="1340"/>
      <c r="K368" s="1340"/>
      <c r="L368" s="1340"/>
      <c r="M368" s="1340"/>
      <c r="N368" s="1340"/>
      <c r="O368" s="1340"/>
      <c r="P368" s="1340"/>
      <c r="Q368" s="1340"/>
      <c r="R368" s="1340"/>
      <c r="S368" s="1340"/>
      <c r="T368" s="1340"/>
      <c r="U368" s="1340"/>
      <c r="V368" s="1340"/>
      <c r="W368" s="1340"/>
      <c r="X368" s="1340"/>
      <c r="Y368" s="1340"/>
      <c r="Z368" s="1340"/>
    </row>
    <row r="369" spans="1:26" ht="25.5" customHeight="1" x14ac:dyDescent="0.25">
      <c r="A369" s="1340"/>
      <c r="B369" s="1340"/>
      <c r="C369" s="1340"/>
      <c r="D369" s="1340"/>
      <c r="E369" s="1340"/>
      <c r="F369" s="1340"/>
      <c r="G369" s="1340"/>
      <c r="H369" s="1340"/>
      <c r="I369" s="1340"/>
      <c r="J369" s="1340"/>
      <c r="K369" s="1340"/>
      <c r="L369" s="1340"/>
      <c r="M369" s="1340"/>
      <c r="N369" s="1340"/>
      <c r="O369" s="1340"/>
      <c r="P369" s="1340"/>
      <c r="Q369" s="1340"/>
      <c r="R369" s="1340"/>
      <c r="S369" s="1340"/>
      <c r="T369" s="1340"/>
      <c r="U369" s="1340"/>
      <c r="V369" s="1340"/>
      <c r="W369" s="1340"/>
      <c r="X369" s="1340"/>
      <c r="Y369" s="1340"/>
      <c r="Z369" s="1340"/>
    </row>
    <row r="370" spans="1:26" ht="15.75" customHeight="1" x14ac:dyDescent="0.2"/>
    <row r="371" spans="1:26" ht="15.75" customHeight="1" x14ac:dyDescent="0.2"/>
    <row r="372" spans="1:26" ht="15.75" customHeight="1" x14ac:dyDescent="0.2"/>
    <row r="373" spans="1:26" ht="15.75" customHeight="1" x14ac:dyDescent="0.2"/>
    <row r="374" spans="1:26" ht="15.75" customHeight="1" x14ac:dyDescent="0.2"/>
    <row r="375" spans="1:26" ht="15.75" customHeight="1" x14ac:dyDescent="0.2"/>
    <row r="376" spans="1:26" ht="15.75" customHeight="1" x14ac:dyDescent="0.2"/>
    <row r="377" spans="1:26" ht="15.75" customHeight="1" x14ac:dyDescent="0.2"/>
    <row r="378" spans="1:26" ht="15.75" customHeight="1" x14ac:dyDescent="0.2"/>
    <row r="379" spans="1:26" ht="15.75" customHeight="1" x14ac:dyDescent="0.2"/>
    <row r="380" spans="1:26" ht="15.75" customHeight="1" x14ac:dyDescent="0.2"/>
    <row r="381" spans="1:26" ht="15.75" customHeight="1" x14ac:dyDescent="0.2"/>
    <row r="382" spans="1:26" ht="15.75" customHeight="1" x14ac:dyDescent="0.2"/>
    <row r="383" spans="1:26" ht="15.75" customHeight="1" x14ac:dyDescent="0.2"/>
    <row r="384" spans="1:26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6">
    <mergeCell ref="I42:J42"/>
    <mergeCell ref="I44:J44"/>
    <mergeCell ref="F36:J36"/>
    <mergeCell ref="F37:J37"/>
    <mergeCell ref="I40:J40"/>
    <mergeCell ref="I41:J41"/>
    <mergeCell ref="F19:J19"/>
    <mergeCell ref="F20:J20"/>
    <mergeCell ref="F21:J21"/>
    <mergeCell ref="F22:J22"/>
    <mergeCell ref="A23:Z23"/>
    <mergeCell ref="B14:B22"/>
    <mergeCell ref="F14:J14"/>
    <mergeCell ref="F15:J15"/>
    <mergeCell ref="F16:J16"/>
    <mergeCell ref="F17:J17"/>
    <mergeCell ref="F18:J18"/>
    <mergeCell ref="F6:J6"/>
    <mergeCell ref="F7:J7"/>
    <mergeCell ref="F9:J9"/>
    <mergeCell ref="F10:J10"/>
    <mergeCell ref="B2:M2"/>
    <mergeCell ref="F3:J3"/>
    <mergeCell ref="B4:B12"/>
    <mergeCell ref="F4:J4"/>
    <mergeCell ref="C5:C6"/>
    <mergeCell ref="F5:J5"/>
    <mergeCell ref="F8:J8"/>
    <mergeCell ref="C11:C12"/>
    <mergeCell ref="F11:J11"/>
    <mergeCell ref="F12:J12"/>
    <mergeCell ref="C21:C22"/>
    <mergeCell ref="C24:C26"/>
    <mergeCell ref="I54:J54"/>
    <mergeCell ref="I55:J55"/>
    <mergeCell ref="I56:J56"/>
    <mergeCell ref="I45:J45"/>
    <mergeCell ref="I46:J46"/>
    <mergeCell ref="I47:J47"/>
    <mergeCell ref="I48:J48"/>
    <mergeCell ref="I49:J49"/>
    <mergeCell ref="I51:J51"/>
    <mergeCell ref="I52:J52"/>
    <mergeCell ref="I53:J53"/>
    <mergeCell ref="F24:J24"/>
    <mergeCell ref="C27:C29"/>
    <mergeCell ref="C30:C31"/>
    <mergeCell ref="C7:C8"/>
    <mergeCell ref="C9:C10"/>
    <mergeCell ref="C14:C15"/>
    <mergeCell ref="C16:C18"/>
    <mergeCell ref="C19:C20"/>
    <mergeCell ref="B33:B37"/>
    <mergeCell ref="C33:C35"/>
    <mergeCell ref="C36:C37"/>
    <mergeCell ref="B24:B31"/>
    <mergeCell ref="F27:J27"/>
    <mergeCell ref="F28:J28"/>
    <mergeCell ref="F29:J29"/>
    <mergeCell ref="F30:J30"/>
    <mergeCell ref="F31:J31"/>
    <mergeCell ref="F33:J33"/>
    <mergeCell ref="F34:J34"/>
    <mergeCell ref="F35:J35"/>
    <mergeCell ref="F25:J25"/>
    <mergeCell ref="F26:J26"/>
  </mergeCells>
  <pageMargins left="0.74803149606299213" right="0.74803149606299213" top="0.98425196850393704" bottom="0.98425196850393704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9900"/>
    <outlinePr summaryBelow="0" summaryRight="0"/>
    <pageSetUpPr fitToPage="1"/>
  </sheetPr>
  <dimension ref="A1:O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" customHeight="1" x14ac:dyDescent="0.2"/>
  <cols>
    <col min="1" max="1" width="14.5" customWidth="1"/>
    <col min="2" max="2" width="8.1640625" customWidth="1"/>
    <col min="3" max="3" width="14.5" customWidth="1"/>
    <col min="4" max="4" width="16" customWidth="1"/>
    <col min="5" max="5" width="0.5" customWidth="1"/>
    <col min="6" max="6" width="14.5" customWidth="1"/>
    <col min="7" max="7" width="9.5" customWidth="1"/>
    <col min="11" max="11" width="28.6640625" customWidth="1"/>
  </cols>
  <sheetData>
    <row r="1" spans="1:15" ht="38.25" customHeight="1" x14ac:dyDescent="0.2">
      <c r="A1" s="1957" t="s">
        <v>917</v>
      </c>
      <c r="B1" s="1958"/>
      <c r="C1" s="1958"/>
      <c r="D1" s="1958"/>
      <c r="E1" s="1958"/>
      <c r="F1" s="1958"/>
      <c r="G1" s="1958"/>
      <c r="H1" s="1958"/>
      <c r="I1" s="1958"/>
      <c r="J1" s="1959"/>
      <c r="K1" s="1380" t="s">
        <v>918</v>
      </c>
      <c r="L1" s="1381"/>
      <c r="M1" s="1381"/>
      <c r="N1" s="1381"/>
      <c r="O1" s="1381"/>
    </row>
    <row r="2" spans="1:15" ht="28.5" customHeight="1" x14ac:dyDescent="0.2">
      <c r="A2" s="1264" t="s">
        <v>14</v>
      </c>
      <c r="B2" s="1265" t="s">
        <v>13</v>
      </c>
      <c r="C2" s="1265" t="s">
        <v>785</v>
      </c>
      <c r="D2" s="1265" t="s">
        <v>16</v>
      </c>
      <c r="E2" s="1266"/>
      <c r="F2" s="1265" t="s">
        <v>22</v>
      </c>
      <c r="G2" s="1267" t="s">
        <v>274</v>
      </c>
      <c r="H2" s="1265" t="s">
        <v>786</v>
      </c>
      <c r="I2" s="1265" t="s">
        <v>19</v>
      </c>
      <c r="J2" s="1268" t="s">
        <v>297</v>
      </c>
      <c r="K2" s="1381"/>
      <c r="L2" s="1381"/>
      <c r="M2" s="1381"/>
      <c r="N2" s="1381"/>
      <c r="O2" s="1381"/>
    </row>
    <row r="3" spans="1:15" x14ac:dyDescent="0.2">
      <c r="A3" s="1951">
        <v>44721</v>
      </c>
      <c r="B3" s="1277" t="e">
        <v>#REF!</v>
      </c>
      <c r="C3" s="1277" t="s">
        <v>788</v>
      </c>
      <c r="D3" s="1278" t="s">
        <v>1021</v>
      </c>
      <c r="E3" s="1279"/>
      <c r="F3" s="1382" t="e">
        <v>#REF!</v>
      </c>
      <c r="G3" s="1277">
        <f>'Horaire cyclistes'!G6</f>
        <v>18</v>
      </c>
      <c r="H3" s="1383">
        <f>'Horaire cyclistes'!F6</f>
        <v>20.5</v>
      </c>
      <c r="I3" s="1293">
        <f>'Horaire cyclistes'!I6</f>
        <v>0</v>
      </c>
      <c r="J3" s="1308">
        <f>'Horaire cyclistes'!L6</f>
        <v>0.42222222222222222</v>
      </c>
      <c r="K3" s="1381"/>
      <c r="L3" s="1381"/>
      <c r="M3" s="1381"/>
      <c r="N3" s="1381"/>
      <c r="O3" s="1381"/>
    </row>
    <row r="4" spans="1:15" x14ac:dyDescent="0.2">
      <c r="A4" s="1952"/>
      <c r="B4" s="1269"/>
      <c r="C4" s="1270" t="s">
        <v>787</v>
      </c>
      <c r="D4" s="1271" t="s">
        <v>1021</v>
      </c>
      <c r="E4" s="1279"/>
      <c r="F4" s="1285" t="e">
        <v>#REF!</v>
      </c>
      <c r="G4" s="1270" t="e">
        <v>#REF!</v>
      </c>
      <c r="H4" s="1303" t="e">
        <v>#REF!</v>
      </c>
      <c r="I4" s="1303" t="e">
        <v>#REF!</v>
      </c>
      <c r="J4" s="1287" t="e">
        <f>H4+I4</f>
        <v>#REF!</v>
      </c>
      <c r="K4" s="1381"/>
      <c r="L4" s="1381"/>
      <c r="M4" s="1381"/>
      <c r="N4" s="1381"/>
      <c r="O4" s="1381"/>
    </row>
    <row r="5" spans="1:15" ht="23.25" customHeight="1" x14ac:dyDescent="0.2">
      <c r="A5" s="1952"/>
      <c r="B5" s="1281" t="e">
        <v>#REF!</v>
      </c>
      <c r="C5" s="1277" t="s">
        <v>788</v>
      </c>
      <c r="D5" s="1384" t="e">
        <v>#REF!</v>
      </c>
      <c r="E5" s="1279"/>
      <c r="F5" s="1280" t="e">
        <v>#REF!</v>
      </c>
      <c r="G5" s="1281">
        <f>'Horaire cyclistes'!G8</f>
        <v>23</v>
      </c>
      <c r="H5" s="1324">
        <f>'Horaire cyclistes'!F8</f>
        <v>64.400000000000006</v>
      </c>
      <c r="I5" s="1293">
        <f>'Horaire cyclistes'!I8</f>
        <v>6.9444444444444441E-3</v>
      </c>
      <c r="J5" s="1283">
        <f>'Horaire cyclistes'!L8</f>
        <v>0.82777777777777772</v>
      </c>
      <c r="K5" s="1381"/>
      <c r="L5" s="1381"/>
      <c r="M5" s="1381"/>
      <c r="N5" s="1381"/>
      <c r="O5" s="1381"/>
    </row>
    <row r="6" spans="1:15" ht="42" x14ac:dyDescent="0.2">
      <c r="A6" s="1953"/>
      <c r="B6" s="1385"/>
      <c r="C6" s="1295" t="s">
        <v>787</v>
      </c>
      <c r="D6" s="1296" t="e">
        <v>#REF!</v>
      </c>
      <c r="E6" s="1386"/>
      <c r="F6" s="1297" t="s">
        <v>919</v>
      </c>
      <c r="G6" s="1295" t="e">
        <v>#REF!</v>
      </c>
      <c r="H6" s="1298">
        <f>TIME(23,0,0)</f>
        <v>0.95833333333333337</v>
      </c>
      <c r="I6" s="1275" t="e">
        <v>#REF!</v>
      </c>
      <c r="J6" s="1299" t="e">
        <f>H6+I6</f>
        <v>#REF!</v>
      </c>
      <c r="K6" s="1381"/>
      <c r="L6" s="1381"/>
      <c r="M6" s="1381"/>
      <c r="N6" s="1381"/>
      <c r="O6" s="1381"/>
    </row>
    <row r="7" spans="1:15" x14ac:dyDescent="0.2">
      <c r="A7" s="1986" t="s">
        <v>920</v>
      </c>
      <c r="B7" s="1573"/>
      <c r="C7" s="1573"/>
      <c r="D7" s="1573"/>
      <c r="E7" s="1573"/>
      <c r="F7" s="1573"/>
      <c r="G7" s="1573"/>
      <c r="H7" s="1573"/>
      <c r="I7" s="1573"/>
      <c r="J7" s="1955"/>
      <c r="K7" s="1381"/>
      <c r="L7" s="1381"/>
      <c r="M7" s="1381"/>
      <c r="N7" s="1381"/>
      <c r="O7" s="1381"/>
    </row>
    <row r="8" spans="1:15" ht="28" x14ac:dyDescent="0.2">
      <c r="A8" s="1960">
        <v>44722</v>
      </c>
      <c r="B8" s="1385"/>
      <c r="C8" s="1295" t="s">
        <v>788</v>
      </c>
      <c r="D8" s="1297" t="s">
        <v>919</v>
      </c>
      <c r="E8" s="1279"/>
      <c r="F8" s="1297" t="s">
        <v>921</v>
      </c>
      <c r="G8" s="1295">
        <v>2</v>
      </c>
      <c r="H8" s="1298">
        <f>TIME(7,0,0)</f>
        <v>0.29166666666666669</v>
      </c>
      <c r="I8" s="1275">
        <f>TIME(0,3,0)</f>
        <v>2.0833333333333333E-3</v>
      </c>
      <c r="J8" s="1299">
        <f>H8+I8</f>
        <v>0.29375000000000001</v>
      </c>
      <c r="K8" s="1381"/>
      <c r="L8" s="1381"/>
      <c r="M8" s="1381"/>
      <c r="N8" s="1381"/>
      <c r="O8" s="1381"/>
    </row>
    <row r="9" spans="1:15" ht="23.25" customHeight="1" x14ac:dyDescent="0.2">
      <c r="A9" s="1961"/>
      <c r="B9" s="1387" t="e">
        <v>#REF!</v>
      </c>
      <c r="C9" s="1281" t="s">
        <v>788</v>
      </c>
      <c r="D9" s="1320" t="s">
        <v>1021</v>
      </c>
      <c r="E9" s="1279"/>
      <c r="F9" s="1322" t="e">
        <v>#REF!</v>
      </c>
      <c r="G9" s="1323">
        <f>'Horaire cyclistes'!G11</f>
        <v>25</v>
      </c>
      <c r="H9" s="1324">
        <f>'Horaire cyclistes'!F11</f>
        <v>66.5</v>
      </c>
      <c r="I9" s="1325">
        <f>'Horaire cyclistes'!I11</f>
        <v>6.9444444444444441E-3</v>
      </c>
      <c r="J9" s="1283">
        <f>'Horaire cyclistes'!L11</f>
        <v>1.1881944444444441</v>
      </c>
      <c r="K9" s="1381"/>
      <c r="L9" s="1381"/>
      <c r="M9" s="1381"/>
      <c r="N9" s="1381"/>
      <c r="O9" s="1381"/>
    </row>
    <row r="10" spans="1:15" ht="26.25" customHeight="1" x14ac:dyDescent="0.2">
      <c r="A10" s="1961"/>
      <c r="B10" s="1281" t="e">
        <v>#REF!</v>
      </c>
      <c r="C10" s="1277" t="s">
        <v>788</v>
      </c>
      <c r="D10" s="1320" t="s">
        <v>1021</v>
      </c>
      <c r="E10" s="1279"/>
      <c r="F10" s="1322" t="e">
        <v>#REF!</v>
      </c>
      <c r="G10" s="1323">
        <f>'Horaire cyclistes'!G14</f>
        <v>23</v>
      </c>
      <c r="H10" s="1324">
        <f>'Horaire cyclistes'!F14</f>
        <v>92.6</v>
      </c>
      <c r="I10" s="1293">
        <f>'Horaire cyclistes'!I14</f>
        <v>6.9444444444444441E-3</v>
      </c>
      <c r="J10" s="1294">
        <f>'Horaire cyclistes'!L14</f>
        <v>1.0631944444444443</v>
      </c>
      <c r="K10" s="1381"/>
      <c r="L10" s="1381"/>
      <c r="M10" s="1381"/>
      <c r="N10" s="1381"/>
      <c r="O10" s="1381"/>
    </row>
    <row r="11" spans="1:15" ht="26.25" customHeight="1" x14ac:dyDescent="0.2">
      <c r="A11" s="1961"/>
      <c r="B11" s="1388"/>
      <c r="C11" s="1389" t="s">
        <v>787</v>
      </c>
      <c r="D11" s="1296" t="e">
        <v>#REF!</v>
      </c>
      <c r="E11" s="1386"/>
      <c r="F11" s="1390" t="s">
        <v>922</v>
      </c>
      <c r="G11" s="1391">
        <v>115</v>
      </c>
      <c r="H11" s="1298">
        <f>TIME(23,15,0)</f>
        <v>0.96875</v>
      </c>
      <c r="I11" s="1275" t="e">
        <v>#REF!</v>
      </c>
      <c r="J11" s="1392" t="e">
        <f>H11+I11</f>
        <v>#REF!</v>
      </c>
      <c r="K11" s="1381"/>
      <c r="L11" s="1381"/>
      <c r="M11" s="1381"/>
      <c r="N11" s="1381"/>
      <c r="O11" s="1381"/>
    </row>
    <row r="12" spans="1:15" x14ac:dyDescent="0.2">
      <c r="A12" s="1986" t="s">
        <v>796</v>
      </c>
      <c r="B12" s="1573"/>
      <c r="C12" s="1573"/>
      <c r="D12" s="1573"/>
      <c r="E12" s="1573"/>
      <c r="F12" s="1573"/>
      <c r="G12" s="1573"/>
      <c r="H12" s="1573"/>
      <c r="I12" s="1573"/>
      <c r="J12" s="1955"/>
      <c r="K12" s="1381"/>
      <c r="L12" s="1381"/>
      <c r="M12" s="1381"/>
      <c r="N12" s="1381"/>
      <c r="O12" s="1381"/>
    </row>
    <row r="13" spans="1:15" ht="28.5" customHeight="1" x14ac:dyDescent="0.2">
      <c r="A13" s="1951">
        <v>44723</v>
      </c>
      <c r="B13" s="1393"/>
      <c r="C13" s="1269" t="s">
        <v>788</v>
      </c>
      <c r="D13" s="1271" t="str">
        <f>F11</f>
        <v>Sorel motel
le Charentais</v>
      </c>
      <c r="E13" s="1314"/>
      <c r="F13" s="1284" t="e">
        <v>#REF!</v>
      </c>
      <c r="G13" s="1316">
        <v>11.4</v>
      </c>
      <c r="H13" s="1317">
        <f>TIME(7,0,0)</f>
        <v>0.29166666666666669</v>
      </c>
      <c r="I13" s="1318">
        <f>TIME(0,11,0)</f>
        <v>7.6388888888888886E-3</v>
      </c>
      <c r="J13" s="1319">
        <f>H13+I13</f>
        <v>0.29930555555555555</v>
      </c>
      <c r="K13" s="1381"/>
      <c r="L13" s="1381"/>
      <c r="M13" s="1381"/>
      <c r="N13" s="1381"/>
      <c r="O13" s="1381"/>
    </row>
    <row r="14" spans="1:15" ht="28.5" customHeight="1" x14ac:dyDescent="0.2">
      <c r="A14" s="1952"/>
      <c r="B14" s="1277" t="e">
        <v>#REF!</v>
      </c>
      <c r="C14" s="1277" t="s">
        <v>788</v>
      </c>
      <c r="D14" s="1278" t="e">
        <v>#REF!</v>
      </c>
      <c r="E14" s="1314"/>
      <c r="F14" s="1305" t="s">
        <v>370</v>
      </c>
      <c r="G14" s="1306" t="e">
        <f t="shared" ref="G14:J14" si="0">#REF!</f>
        <v>#REF!</v>
      </c>
      <c r="H14" s="1307" t="e">
        <f t="shared" si="0"/>
        <v>#REF!</v>
      </c>
      <c r="I14" s="1293" t="e">
        <f t="shared" si="0"/>
        <v>#REF!</v>
      </c>
      <c r="J14" s="1308" t="e">
        <f t="shared" si="0"/>
        <v>#REF!</v>
      </c>
      <c r="K14" s="1381"/>
      <c r="L14" s="1381"/>
      <c r="M14" s="1381"/>
      <c r="N14" s="1381"/>
      <c r="O14" s="1381"/>
    </row>
    <row r="15" spans="1:15" x14ac:dyDescent="0.2">
      <c r="A15" s="1952"/>
      <c r="B15" s="1394"/>
      <c r="C15" s="1270" t="s">
        <v>787</v>
      </c>
      <c r="D15" s="1300" t="s">
        <v>1021</v>
      </c>
      <c r="E15" s="1314"/>
      <c r="F15" s="1301" t="s">
        <v>1021</v>
      </c>
      <c r="G15" s="1302" t="e">
        <v>#REF!</v>
      </c>
      <c r="H15" s="1286" t="e">
        <v>#REF!</v>
      </c>
      <c r="I15" s="1326" t="e">
        <v>#REF!</v>
      </c>
      <c r="J15" s="1287" t="e">
        <f>H15+I15</f>
        <v>#REF!</v>
      </c>
      <c r="K15" s="1381"/>
      <c r="L15" s="1381"/>
      <c r="M15" s="1381"/>
      <c r="N15" s="1381"/>
      <c r="O15" s="1381"/>
    </row>
    <row r="16" spans="1:15" x14ac:dyDescent="0.2">
      <c r="A16" s="1952"/>
      <c r="B16" s="1281" t="e">
        <v>#REF!</v>
      </c>
      <c r="C16" s="1277" t="s">
        <v>788</v>
      </c>
      <c r="D16" s="1320" t="s">
        <v>1021</v>
      </c>
      <c r="E16" s="1314"/>
      <c r="F16" s="1322" t="s">
        <v>1021</v>
      </c>
      <c r="G16" s="1323" t="e">
        <f t="shared" ref="G16:J16" si="1">#REF!</f>
        <v>#REF!</v>
      </c>
      <c r="H16" s="1324" t="e">
        <f t="shared" si="1"/>
        <v>#REF!</v>
      </c>
      <c r="I16" s="1325" t="e">
        <f t="shared" si="1"/>
        <v>#REF!</v>
      </c>
      <c r="J16" s="1283" t="e">
        <f t="shared" si="1"/>
        <v>#REF!</v>
      </c>
      <c r="K16" s="1381"/>
      <c r="L16" s="1381"/>
      <c r="M16" s="1381"/>
      <c r="N16" s="1381"/>
      <c r="O16" s="1381"/>
    </row>
    <row r="17" spans="1:15" ht="28" x14ac:dyDescent="0.2">
      <c r="A17" s="1953"/>
      <c r="B17" s="1295"/>
      <c r="C17" s="1295" t="s">
        <v>787</v>
      </c>
      <c r="D17" s="1296" t="s">
        <v>1021</v>
      </c>
      <c r="E17" s="1314"/>
      <c r="F17" s="1395" t="s">
        <v>923</v>
      </c>
      <c r="G17" s="1396">
        <v>44</v>
      </c>
      <c r="H17" s="1397">
        <v>0.125</v>
      </c>
      <c r="I17" s="1398">
        <v>2.2222222222222223E-2</v>
      </c>
      <c r="J17" s="1392">
        <f>H17+I17</f>
        <v>0.14722222222222223</v>
      </c>
      <c r="K17" s="1985" t="s">
        <v>924</v>
      </c>
      <c r="L17" s="1381"/>
      <c r="M17" s="1381"/>
      <c r="N17" s="1381"/>
      <c r="O17" s="1381"/>
    </row>
    <row r="18" spans="1:15" x14ac:dyDescent="0.2">
      <c r="A18" s="1986" t="s">
        <v>925</v>
      </c>
      <c r="B18" s="1573"/>
      <c r="C18" s="1573"/>
      <c r="D18" s="1573"/>
      <c r="E18" s="1573"/>
      <c r="F18" s="1573"/>
      <c r="G18" s="1573"/>
      <c r="H18" s="1573"/>
      <c r="I18" s="1573"/>
      <c r="J18" s="1955"/>
      <c r="K18" s="1558"/>
      <c r="L18" s="1381"/>
      <c r="M18" s="1381"/>
      <c r="N18" s="1381"/>
      <c r="O18" s="1381"/>
    </row>
    <row r="19" spans="1:15" ht="32.25" customHeight="1" x14ac:dyDescent="0.2">
      <c r="A19" s="1951">
        <v>44724</v>
      </c>
      <c r="B19" s="1327"/>
      <c r="C19" s="1327" t="s">
        <v>787</v>
      </c>
      <c r="D19" s="1328" t="s">
        <v>926</v>
      </c>
      <c r="E19" s="1329"/>
      <c r="F19" s="1315" t="e">
        <v>#REF!</v>
      </c>
      <c r="G19" s="1316">
        <v>5.6</v>
      </c>
      <c r="H19" s="1317">
        <v>0.45833333333333331</v>
      </c>
      <c r="I19" s="1275">
        <v>6.2500000000000003E-3</v>
      </c>
      <c r="J19" s="1330">
        <f>H19+I19</f>
        <v>0.46458333333333329</v>
      </c>
      <c r="K19" s="1558"/>
      <c r="L19" s="1381"/>
      <c r="M19" s="1381"/>
      <c r="N19" s="1381"/>
      <c r="O19" s="1381"/>
    </row>
    <row r="20" spans="1:15" x14ac:dyDescent="0.2">
      <c r="A20" s="1956"/>
      <c r="B20" s="1399" t="e">
        <f>#REF!</f>
        <v>#REF!</v>
      </c>
      <c r="C20" s="1399" t="s">
        <v>788</v>
      </c>
      <c r="D20" s="1400" t="e">
        <v>#REF!</v>
      </c>
      <c r="E20" s="1399"/>
      <c r="F20" s="1401" t="e">
        <f t="shared" ref="F20:J20" si="2">#REF!</f>
        <v>#REF!</v>
      </c>
      <c r="G20" s="1402" t="e">
        <f t="shared" si="2"/>
        <v>#REF!</v>
      </c>
      <c r="H20" s="1403" t="e">
        <f t="shared" si="2"/>
        <v>#REF!</v>
      </c>
      <c r="I20" s="1404" t="e">
        <f t="shared" si="2"/>
        <v>#REF!</v>
      </c>
      <c r="J20" s="1405" t="e">
        <f t="shared" si="2"/>
        <v>#REF!</v>
      </c>
      <c r="K20" s="1381"/>
      <c r="L20" s="1381"/>
      <c r="M20" s="1381"/>
      <c r="N20" s="1381"/>
      <c r="O20" s="1381"/>
    </row>
    <row r="21" spans="1:15" ht="15.75" customHeight="1" x14ac:dyDescent="0.2">
      <c r="A21" s="1381"/>
      <c r="B21" s="1381"/>
      <c r="C21" s="1381"/>
      <c r="D21" s="1381"/>
      <c r="E21" s="384"/>
      <c r="F21" s="1381" t="s">
        <v>801</v>
      </c>
      <c r="G21" s="1381" t="e">
        <f>G3+G5+G8+G9+G10+G13+G14+G16+G20</f>
        <v>#REF!</v>
      </c>
      <c r="H21" s="1406"/>
      <c r="I21" s="1381"/>
      <c r="J21" s="1381"/>
      <c r="K21" s="1381"/>
      <c r="L21" s="1381"/>
      <c r="M21" s="1381"/>
      <c r="N21" s="1381"/>
      <c r="O21" s="1263"/>
    </row>
    <row r="22" spans="1:15" ht="15.75" customHeight="1" x14ac:dyDescent="0.2">
      <c r="A22" s="1381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</row>
    <row r="23" spans="1:15" ht="15.75" customHeight="1" x14ac:dyDescent="0.2">
      <c r="A23" s="1381"/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</row>
    <row r="24" spans="1:15" ht="15.75" customHeight="1" x14ac:dyDescent="0.2">
      <c r="A24" s="1381"/>
      <c r="B24" s="1381"/>
      <c r="C24" s="1381"/>
      <c r="D24" s="1381"/>
      <c r="E24" s="1381"/>
      <c r="F24" s="1381"/>
      <c r="G24" s="1381"/>
      <c r="H24" s="1381"/>
      <c r="I24" s="1381"/>
      <c r="J24" s="1381"/>
      <c r="K24" s="1381"/>
      <c r="L24" s="1381"/>
      <c r="M24" s="1381"/>
      <c r="N24" s="1381"/>
      <c r="O24" s="1381"/>
    </row>
    <row r="25" spans="1:15" ht="15.75" customHeight="1" x14ac:dyDescent="0.2">
      <c r="A25" s="1381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</row>
    <row r="26" spans="1:15" ht="15.75" customHeight="1" x14ac:dyDescent="0.2">
      <c r="A26" s="1381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</row>
    <row r="27" spans="1:15" ht="15.75" customHeight="1" x14ac:dyDescent="0.2">
      <c r="A27" s="1381"/>
      <c r="B27" s="1381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</row>
    <row r="28" spans="1:15" ht="15.75" customHeight="1" x14ac:dyDescent="0.2">
      <c r="A28" s="1381"/>
      <c r="B28" s="1381"/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</row>
    <row r="29" spans="1:15" ht="15.75" customHeight="1" x14ac:dyDescent="0.2">
      <c r="A29" s="1381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</row>
    <row r="30" spans="1:15" ht="15.75" customHeight="1" x14ac:dyDescent="0.2">
      <c r="A30" s="1381"/>
      <c r="B30" s="1381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</row>
    <row r="31" spans="1:15" ht="15.75" customHeight="1" x14ac:dyDescent="0.2">
      <c r="A31" s="1381"/>
      <c r="B31" s="1381"/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</row>
    <row r="32" spans="1:15" ht="15.75" customHeight="1" x14ac:dyDescent="0.2">
      <c r="A32" s="1381"/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</row>
    <row r="33" spans="1:15" ht="15.75" customHeight="1" x14ac:dyDescent="0.2">
      <c r="A33" s="1381"/>
      <c r="B33" s="1381"/>
      <c r="C33" s="1381"/>
      <c r="D33" s="1381"/>
      <c r="E33" s="1381"/>
      <c r="F33" s="1381"/>
      <c r="G33" s="1381"/>
      <c r="H33" s="1381"/>
      <c r="I33" s="1381"/>
      <c r="J33" s="1381"/>
      <c r="K33" s="1381"/>
      <c r="L33" s="1381"/>
      <c r="M33" s="1381"/>
      <c r="N33" s="1381"/>
      <c r="O33" s="1381"/>
    </row>
    <row r="34" spans="1:15" ht="15.75" customHeight="1" x14ac:dyDescent="0.2">
      <c r="A34" s="1381"/>
      <c r="B34" s="1381"/>
      <c r="C34" s="1381"/>
      <c r="D34" s="1381"/>
      <c r="E34" s="1381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</row>
    <row r="35" spans="1:15" ht="15.75" customHeight="1" x14ac:dyDescent="0.2">
      <c r="A35" s="1381"/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</row>
    <row r="36" spans="1:15" ht="15.75" customHeight="1" x14ac:dyDescent="0.2">
      <c r="A36" s="1381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</row>
    <row r="37" spans="1:15" ht="15.75" customHeight="1" x14ac:dyDescent="0.2">
      <c r="A37" s="1381"/>
      <c r="B37" s="1381"/>
      <c r="C37" s="1381"/>
      <c r="D37" s="1381"/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</row>
    <row r="38" spans="1:15" ht="15.75" customHeight="1" x14ac:dyDescent="0.2">
      <c r="A38" s="1381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</row>
    <row r="39" spans="1:15" ht="15.75" customHeight="1" x14ac:dyDescent="0.2">
      <c r="A39" s="1381"/>
      <c r="B39" s="1381"/>
      <c r="C39" s="1381"/>
      <c r="D39" s="1381"/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</row>
    <row r="40" spans="1:15" ht="15.75" customHeight="1" x14ac:dyDescent="0.2">
      <c r="A40" s="1381"/>
      <c r="B40" s="1381"/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</row>
    <row r="41" spans="1:15" ht="15.75" customHeight="1" x14ac:dyDescent="0.2">
      <c r="A41" s="1381"/>
      <c r="B41" s="1381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</row>
    <row r="42" spans="1:15" ht="15.75" customHeight="1" x14ac:dyDescent="0.2">
      <c r="A42" s="1381"/>
      <c r="B42" s="1381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</row>
    <row r="43" spans="1:15" ht="15.75" customHeight="1" x14ac:dyDescent="0.2">
      <c r="A43" s="1381"/>
      <c r="B43" s="1381"/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</row>
    <row r="44" spans="1:15" ht="15.75" customHeight="1" x14ac:dyDescent="0.2">
      <c r="A44" s="1381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</row>
    <row r="45" spans="1:15" ht="15.75" customHeight="1" x14ac:dyDescent="0.2">
      <c r="A45" s="1381"/>
      <c r="B45" s="1381"/>
      <c r="C45" s="1381"/>
      <c r="D45" s="1381"/>
      <c r="E45" s="1381"/>
      <c r="F45" s="1381"/>
      <c r="G45" s="1381"/>
      <c r="H45" s="1381"/>
      <c r="I45" s="1381"/>
      <c r="J45" s="1381"/>
      <c r="K45" s="1381"/>
      <c r="L45" s="1381"/>
      <c r="M45" s="1381"/>
      <c r="N45" s="1381"/>
      <c r="O45" s="1381"/>
    </row>
    <row r="46" spans="1:15" ht="15.75" customHeight="1" x14ac:dyDescent="0.2">
      <c r="A46" s="1381"/>
      <c r="B46" s="1381"/>
      <c r="C46" s="1381"/>
      <c r="D46" s="1381"/>
      <c r="E46" s="1381"/>
      <c r="F46" s="1381"/>
      <c r="G46" s="1381"/>
      <c r="H46" s="1381"/>
      <c r="I46" s="1381"/>
      <c r="J46" s="1381"/>
      <c r="K46" s="1381"/>
      <c r="L46" s="1381"/>
      <c r="M46" s="1381"/>
      <c r="N46" s="1381"/>
      <c r="O46" s="1381"/>
    </row>
    <row r="47" spans="1:15" ht="15.75" customHeight="1" x14ac:dyDescent="0.2">
      <c r="A47" s="1381"/>
      <c r="B47" s="1381"/>
      <c r="C47" s="1381"/>
      <c r="D47" s="1381"/>
      <c r="E47" s="1381"/>
      <c r="F47" s="1381"/>
      <c r="G47" s="1381"/>
      <c r="H47" s="1381"/>
      <c r="I47" s="1381"/>
      <c r="J47" s="1381"/>
      <c r="K47" s="1381"/>
      <c r="L47" s="1381"/>
      <c r="M47" s="1381"/>
      <c r="N47" s="1381"/>
      <c r="O47" s="1381"/>
    </row>
    <row r="48" spans="1:15" ht="15.75" customHeight="1" x14ac:dyDescent="0.2">
      <c r="A48" s="1381"/>
      <c r="B48" s="1381"/>
      <c r="C48" s="1381"/>
      <c r="D48" s="1381"/>
      <c r="E48" s="1381"/>
      <c r="F48" s="1381"/>
      <c r="G48" s="1381"/>
      <c r="H48" s="1381"/>
      <c r="I48" s="1381"/>
      <c r="J48" s="1381"/>
      <c r="K48" s="1381"/>
      <c r="L48" s="1381"/>
      <c r="M48" s="1381"/>
      <c r="N48" s="1381"/>
      <c r="O48" s="1381"/>
    </row>
    <row r="49" spans="1:15" ht="15.75" customHeight="1" x14ac:dyDescent="0.2">
      <c r="A49" s="1381"/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</row>
    <row r="50" spans="1:15" ht="15.75" customHeight="1" x14ac:dyDescent="0.2">
      <c r="A50" s="1381"/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</row>
    <row r="51" spans="1:15" ht="15.75" customHeight="1" x14ac:dyDescent="0.2">
      <c r="A51" s="1381"/>
      <c r="B51" s="1381"/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1"/>
      <c r="N51" s="1381"/>
      <c r="O51" s="1381"/>
    </row>
    <row r="52" spans="1:15" ht="15.75" customHeight="1" x14ac:dyDescent="0.2">
      <c r="A52" s="1381"/>
      <c r="B52" s="1381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</row>
    <row r="53" spans="1:15" ht="15.75" customHeight="1" x14ac:dyDescent="0.2">
      <c r="A53" s="1381"/>
      <c r="B53" s="1381"/>
      <c r="C53" s="1381"/>
      <c r="D53" s="1381"/>
      <c r="E53" s="1381"/>
      <c r="F53" s="1381"/>
      <c r="G53" s="1381"/>
      <c r="H53" s="1381"/>
      <c r="I53" s="1381"/>
      <c r="J53" s="1381"/>
      <c r="K53" s="1381"/>
      <c r="L53" s="1381"/>
      <c r="M53" s="1381"/>
      <c r="N53" s="1381"/>
      <c r="O53" s="1381"/>
    </row>
    <row r="54" spans="1:15" ht="15.75" customHeight="1" x14ac:dyDescent="0.2">
      <c r="A54" s="1381"/>
      <c r="B54" s="1381"/>
      <c r="C54" s="1381"/>
      <c r="D54" s="1381"/>
      <c r="E54" s="1381"/>
      <c r="F54" s="1381"/>
      <c r="G54" s="1381"/>
      <c r="H54" s="1381"/>
      <c r="I54" s="1381"/>
      <c r="J54" s="1381"/>
      <c r="K54" s="1381"/>
      <c r="L54" s="1381"/>
      <c r="M54" s="1381"/>
      <c r="N54" s="1381"/>
      <c r="O54" s="1381"/>
    </row>
    <row r="55" spans="1:15" ht="15.75" customHeight="1" x14ac:dyDescent="0.2">
      <c r="A55" s="1381"/>
      <c r="B55" s="1381"/>
      <c r="C55" s="1381"/>
      <c r="D55" s="1381"/>
      <c r="E55" s="1381"/>
      <c r="F55" s="1381"/>
      <c r="G55" s="1381"/>
      <c r="H55" s="1381"/>
      <c r="I55" s="1381"/>
      <c r="J55" s="1381"/>
      <c r="K55" s="1381"/>
      <c r="L55" s="1381"/>
      <c r="M55" s="1381"/>
      <c r="N55" s="1381"/>
      <c r="O55" s="1381"/>
    </row>
    <row r="56" spans="1:15" ht="15.75" customHeight="1" x14ac:dyDescent="0.2">
      <c r="A56" s="1381"/>
      <c r="B56" s="1381"/>
      <c r="C56" s="1381"/>
      <c r="D56" s="1381"/>
      <c r="E56" s="1381"/>
      <c r="F56" s="1381"/>
      <c r="G56" s="1381"/>
      <c r="H56" s="1381"/>
      <c r="I56" s="1381"/>
      <c r="J56" s="1381"/>
      <c r="K56" s="1381"/>
      <c r="L56" s="1381"/>
      <c r="M56" s="1381"/>
      <c r="N56" s="1381"/>
      <c r="O56" s="1381"/>
    </row>
    <row r="57" spans="1:15" ht="15.75" customHeight="1" x14ac:dyDescent="0.2">
      <c r="A57" s="1381"/>
      <c r="B57" s="1381"/>
      <c r="C57" s="1381"/>
      <c r="D57" s="1381"/>
      <c r="E57" s="1381"/>
      <c r="F57" s="1381"/>
      <c r="G57" s="1381"/>
      <c r="H57" s="1381"/>
      <c r="I57" s="1381"/>
      <c r="J57" s="1381"/>
      <c r="K57" s="1381"/>
      <c r="L57" s="1381"/>
      <c r="M57" s="1381"/>
      <c r="N57" s="1381"/>
      <c r="O57" s="1381"/>
    </row>
    <row r="58" spans="1:15" ht="15.75" customHeight="1" x14ac:dyDescent="0.2">
      <c r="A58" s="1381"/>
      <c r="B58" s="1381"/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</row>
    <row r="59" spans="1:15" ht="15.75" customHeight="1" x14ac:dyDescent="0.2">
      <c r="A59" s="1381"/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</row>
    <row r="60" spans="1:15" ht="15.75" customHeight="1" x14ac:dyDescent="0.2">
      <c r="A60" s="1381"/>
      <c r="B60" s="1381"/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</row>
    <row r="61" spans="1:15" ht="15.75" customHeight="1" x14ac:dyDescent="0.2">
      <c r="A61" s="1381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</row>
    <row r="62" spans="1:15" ht="15.75" customHeight="1" x14ac:dyDescent="0.2">
      <c r="A62" s="1381"/>
      <c r="B62" s="1381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</row>
    <row r="63" spans="1:15" ht="15.75" customHeight="1" x14ac:dyDescent="0.2">
      <c r="A63" s="1381"/>
      <c r="B63" s="1381"/>
      <c r="C63" s="1381"/>
      <c r="D63" s="1381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</row>
    <row r="64" spans="1:15" ht="15.75" customHeight="1" x14ac:dyDescent="0.2">
      <c r="A64" s="1381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</row>
    <row r="65" spans="1:15" ht="15.75" customHeight="1" x14ac:dyDescent="0.2">
      <c r="A65" s="1381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</row>
    <row r="66" spans="1:15" ht="15.75" customHeight="1" x14ac:dyDescent="0.2">
      <c r="A66" s="1381"/>
      <c r="B66" s="1381"/>
      <c r="C66" s="1381"/>
      <c r="D66" s="1381"/>
      <c r="E66" s="1381"/>
      <c r="F66" s="1381"/>
      <c r="G66" s="1381"/>
      <c r="H66" s="1381"/>
      <c r="I66" s="1381"/>
      <c r="J66" s="1381"/>
      <c r="K66" s="1381"/>
      <c r="L66" s="1381"/>
      <c r="M66" s="1381"/>
      <c r="N66" s="1381"/>
      <c r="O66" s="1381"/>
    </row>
    <row r="67" spans="1:15" ht="15.75" customHeight="1" x14ac:dyDescent="0.2">
      <c r="A67" s="1381"/>
      <c r="B67" s="1381"/>
      <c r="C67" s="1381"/>
      <c r="D67" s="1381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</row>
    <row r="68" spans="1:15" ht="15.75" customHeight="1" x14ac:dyDescent="0.2">
      <c r="A68" s="1381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</row>
    <row r="69" spans="1:15" ht="15.75" customHeight="1" x14ac:dyDescent="0.2">
      <c r="A69" s="1381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</row>
    <row r="70" spans="1:15" ht="15.75" customHeight="1" x14ac:dyDescent="0.2">
      <c r="A70" s="1381"/>
      <c r="B70" s="1381"/>
      <c r="C70" s="1381"/>
      <c r="D70" s="1381"/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</row>
    <row r="71" spans="1:15" ht="15.75" customHeight="1" x14ac:dyDescent="0.2">
      <c r="A71" s="1381"/>
      <c r="B71" s="1381"/>
      <c r="C71" s="1381"/>
      <c r="D71" s="1381"/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</row>
    <row r="72" spans="1:15" ht="15.75" customHeight="1" x14ac:dyDescent="0.2">
      <c r="A72" s="1381"/>
      <c r="B72" s="1381"/>
      <c r="C72" s="1381"/>
      <c r="D72" s="1381"/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</row>
    <row r="73" spans="1:15" ht="15.75" customHeight="1" x14ac:dyDescent="0.2">
      <c r="A73" s="1381"/>
      <c r="B73" s="1381"/>
      <c r="C73" s="1381"/>
      <c r="D73" s="1381"/>
      <c r="E73" s="1381"/>
      <c r="F73" s="1381"/>
      <c r="G73" s="1381"/>
      <c r="H73" s="1381"/>
      <c r="I73" s="1381"/>
      <c r="J73" s="1381"/>
      <c r="K73" s="1381"/>
      <c r="L73" s="1381"/>
      <c r="M73" s="1381"/>
      <c r="N73" s="1381"/>
      <c r="O73" s="1381"/>
    </row>
    <row r="74" spans="1:15" ht="15.75" customHeight="1" x14ac:dyDescent="0.2">
      <c r="A74" s="1381"/>
      <c r="B74" s="1381"/>
      <c r="C74" s="1381"/>
      <c r="D74" s="1381"/>
      <c r="E74" s="1381"/>
      <c r="F74" s="1381"/>
      <c r="G74" s="1381"/>
      <c r="H74" s="1381"/>
      <c r="I74" s="1381"/>
      <c r="J74" s="1381"/>
      <c r="K74" s="1381"/>
      <c r="L74" s="1381"/>
      <c r="M74" s="1381"/>
      <c r="N74" s="1381"/>
      <c r="O74" s="1381"/>
    </row>
    <row r="75" spans="1:15" ht="15.75" customHeight="1" x14ac:dyDescent="0.2">
      <c r="A75" s="1381"/>
      <c r="B75" s="1381"/>
      <c r="C75" s="1381"/>
      <c r="D75" s="1381"/>
      <c r="E75" s="1381"/>
      <c r="F75" s="1381"/>
      <c r="G75" s="1381"/>
      <c r="H75" s="1381"/>
      <c r="I75" s="1381"/>
      <c r="J75" s="1381"/>
      <c r="K75" s="1381"/>
      <c r="L75" s="1381"/>
      <c r="M75" s="1381"/>
      <c r="N75" s="1381"/>
      <c r="O75" s="1381"/>
    </row>
    <row r="76" spans="1:15" ht="15.75" customHeight="1" x14ac:dyDescent="0.2">
      <c r="A76" s="1381"/>
      <c r="B76" s="1381"/>
      <c r="C76" s="1381"/>
      <c r="D76" s="1381"/>
      <c r="E76" s="1381"/>
      <c r="F76" s="1381"/>
      <c r="G76" s="1381"/>
      <c r="H76" s="1381"/>
      <c r="I76" s="1381"/>
      <c r="J76" s="1381"/>
      <c r="K76" s="1381"/>
      <c r="L76" s="1381"/>
      <c r="M76" s="1381"/>
      <c r="N76" s="1381"/>
      <c r="O76" s="1381"/>
    </row>
    <row r="77" spans="1:15" ht="15.75" customHeight="1" x14ac:dyDescent="0.2">
      <c r="A77" s="1381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</row>
    <row r="78" spans="1:15" ht="15.75" customHeight="1" x14ac:dyDescent="0.2">
      <c r="A78" s="1381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</row>
    <row r="79" spans="1:15" ht="15.75" customHeight="1" x14ac:dyDescent="0.2">
      <c r="A79" s="1381"/>
      <c r="B79" s="1381"/>
      <c r="C79" s="1381"/>
      <c r="D79" s="1381"/>
      <c r="E79" s="1381"/>
      <c r="F79" s="1381"/>
      <c r="G79" s="1381"/>
      <c r="H79" s="1381"/>
      <c r="I79" s="1381"/>
      <c r="J79" s="1381"/>
      <c r="K79" s="1381"/>
      <c r="L79" s="1381"/>
      <c r="M79" s="1381"/>
      <c r="N79" s="1381"/>
      <c r="O79" s="1381"/>
    </row>
    <row r="80" spans="1:15" ht="15.75" customHeight="1" x14ac:dyDescent="0.2">
      <c r="A80" s="1381"/>
      <c r="B80" s="1381"/>
      <c r="C80" s="1381"/>
      <c r="D80" s="1381"/>
      <c r="E80" s="1381"/>
      <c r="F80" s="1381"/>
      <c r="G80" s="1381"/>
      <c r="H80" s="1381"/>
      <c r="I80" s="1381"/>
      <c r="J80" s="1381"/>
      <c r="K80" s="1381"/>
      <c r="L80" s="1381"/>
      <c r="M80" s="1381"/>
      <c r="N80" s="1381"/>
      <c r="O80" s="1381"/>
    </row>
    <row r="81" spans="1:15" ht="15.75" customHeight="1" x14ac:dyDescent="0.2">
      <c r="A81" s="1381"/>
      <c r="B81" s="1381"/>
      <c r="C81" s="1381"/>
      <c r="D81" s="1381"/>
      <c r="E81" s="1381"/>
      <c r="F81" s="1381"/>
      <c r="G81" s="1381"/>
      <c r="H81" s="1381"/>
      <c r="I81" s="1381"/>
      <c r="J81" s="1381"/>
      <c r="K81" s="1381"/>
      <c r="L81" s="1381"/>
      <c r="M81" s="1381"/>
      <c r="N81" s="1381"/>
      <c r="O81" s="1381"/>
    </row>
    <row r="82" spans="1:15" ht="15.75" customHeight="1" x14ac:dyDescent="0.2">
      <c r="A82" s="1381"/>
      <c r="B82" s="1381"/>
      <c r="C82" s="1381"/>
      <c r="D82" s="1381"/>
      <c r="E82" s="1381"/>
      <c r="F82" s="1381"/>
      <c r="G82" s="1381"/>
      <c r="H82" s="1381"/>
      <c r="I82" s="1381"/>
      <c r="J82" s="1381"/>
      <c r="K82" s="1381"/>
      <c r="L82" s="1381"/>
      <c r="M82" s="1381"/>
      <c r="N82" s="1381"/>
      <c r="O82" s="1381"/>
    </row>
    <row r="83" spans="1:15" ht="15.75" customHeight="1" x14ac:dyDescent="0.2">
      <c r="A83" s="1381"/>
      <c r="B83" s="1381"/>
      <c r="C83" s="1381"/>
      <c r="D83" s="1381"/>
      <c r="E83" s="1381"/>
      <c r="F83" s="1381"/>
      <c r="G83" s="1381"/>
      <c r="H83" s="1381"/>
      <c r="I83" s="1381"/>
      <c r="J83" s="1381"/>
      <c r="K83" s="1381"/>
      <c r="L83" s="1381"/>
      <c r="M83" s="1381"/>
      <c r="N83" s="1381"/>
      <c r="O83" s="1381"/>
    </row>
    <row r="84" spans="1:15" ht="15.75" customHeight="1" x14ac:dyDescent="0.2">
      <c r="A84" s="1381"/>
      <c r="B84" s="1381"/>
      <c r="C84" s="1381"/>
      <c r="D84" s="1381"/>
      <c r="E84" s="1381"/>
      <c r="F84" s="1381"/>
      <c r="G84" s="1381"/>
      <c r="H84" s="1381"/>
      <c r="I84" s="1381"/>
      <c r="J84" s="1381"/>
      <c r="K84" s="1381"/>
      <c r="L84" s="1381"/>
      <c r="M84" s="1381"/>
      <c r="N84" s="1381"/>
      <c r="O84" s="1381"/>
    </row>
    <row r="85" spans="1:15" ht="15.75" customHeight="1" x14ac:dyDescent="0.2">
      <c r="A85" s="1381"/>
      <c r="B85" s="1381"/>
      <c r="C85" s="1381"/>
      <c r="D85" s="1381"/>
      <c r="E85" s="1381"/>
      <c r="F85" s="1381"/>
      <c r="G85" s="1381"/>
      <c r="H85" s="1381"/>
      <c r="I85" s="1381"/>
      <c r="J85" s="1381"/>
      <c r="K85" s="1381"/>
      <c r="L85" s="1381"/>
      <c r="M85" s="1381"/>
      <c r="N85" s="1381"/>
      <c r="O85" s="1381"/>
    </row>
    <row r="86" spans="1:15" ht="15.75" customHeight="1" x14ac:dyDescent="0.2">
      <c r="A86" s="1381"/>
      <c r="B86" s="1381"/>
      <c r="C86" s="1381"/>
      <c r="D86" s="1381"/>
      <c r="E86" s="1381"/>
      <c r="F86" s="1381"/>
      <c r="G86" s="1381"/>
      <c r="H86" s="1381"/>
      <c r="I86" s="1381"/>
      <c r="J86" s="1381"/>
      <c r="K86" s="1381"/>
      <c r="L86" s="1381"/>
      <c r="M86" s="1381"/>
      <c r="N86" s="1381"/>
      <c r="O86" s="1381"/>
    </row>
    <row r="87" spans="1:15" ht="15.75" customHeight="1" x14ac:dyDescent="0.2">
      <c r="A87" s="1381"/>
      <c r="B87" s="1381"/>
      <c r="C87" s="1381"/>
      <c r="D87" s="1381"/>
      <c r="E87" s="1381"/>
      <c r="F87" s="1381"/>
      <c r="G87" s="1381"/>
      <c r="H87" s="1381"/>
      <c r="I87" s="1381"/>
      <c r="J87" s="1381"/>
      <c r="K87" s="1381"/>
      <c r="L87" s="1381"/>
      <c r="M87" s="1381"/>
      <c r="N87" s="1381"/>
      <c r="O87" s="1381"/>
    </row>
    <row r="88" spans="1:15" ht="15.75" customHeight="1" x14ac:dyDescent="0.2">
      <c r="A88" s="1381"/>
      <c r="B88" s="1381"/>
      <c r="C88" s="1381"/>
      <c r="D88" s="1381"/>
      <c r="E88" s="1381"/>
      <c r="F88" s="1381"/>
      <c r="G88" s="1381"/>
      <c r="H88" s="1381"/>
      <c r="I88" s="1381"/>
      <c r="J88" s="1381"/>
      <c r="K88" s="1381"/>
      <c r="L88" s="1381"/>
      <c r="M88" s="1381"/>
      <c r="N88" s="1381"/>
      <c r="O88" s="1381"/>
    </row>
    <row r="89" spans="1:15" ht="15.75" customHeight="1" x14ac:dyDescent="0.2">
      <c r="A89" s="1381"/>
      <c r="B89" s="1381"/>
      <c r="C89" s="1381"/>
      <c r="D89" s="1381"/>
      <c r="E89" s="1381"/>
      <c r="F89" s="1381"/>
      <c r="G89" s="1381"/>
      <c r="H89" s="1381"/>
      <c r="I89" s="1381"/>
      <c r="J89" s="1381"/>
      <c r="K89" s="1381"/>
      <c r="L89" s="1381"/>
      <c r="M89" s="1381"/>
      <c r="N89" s="1381"/>
      <c r="O89" s="1381"/>
    </row>
    <row r="90" spans="1:15" ht="15.75" customHeight="1" x14ac:dyDescent="0.2">
      <c r="A90" s="1381"/>
      <c r="B90" s="1381"/>
      <c r="C90" s="1381"/>
      <c r="D90" s="1381"/>
      <c r="E90" s="1381"/>
      <c r="F90" s="1381"/>
      <c r="G90" s="1381"/>
      <c r="H90" s="1381"/>
      <c r="I90" s="1381"/>
      <c r="J90" s="1381"/>
      <c r="K90" s="1381"/>
      <c r="L90" s="1381"/>
      <c r="M90" s="1381"/>
      <c r="N90" s="1381"/>
      <c r="O90" s="1381"/>
    </row>
    <row r="91" spans="1:15" ht="15.75" customHeight="1" x14ac:dyDescent="0.2">
      <c r="A91" s="1381"/>
      <c r="B91" s="1381"/>
      <c r="C91" s="1381"/>
      <c r="D91" s="1381"/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</row>
    <row r="92" spans="1:15" ht="15.75" customHeight="1" x14ac:dyDescent="0.2">
      <c r="A92" s="1381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</row>
    <row r="93" spans="1:15" ht="15.75" customHeight="1" x14ac:dyDescent="0.2">
      <c r="A93" s="1381"/>
      <c r="B93" s="1381"/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</row>
    <row r="94" spans="1:15" ht="15.75" customHeight="1" x14ac:dyDescent="0.2">
      <c r="A94" s="1381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</row>
    <row r="95" spans="1:15" ht="15.75" customHeight="1" x14ac:dyDescent="0.2">
      <c r="A95" s="1381"/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</row>
    <row r="96" spans="1:15" ht="15.75" customHeight="1" x14ac:dyDescent="0.2">
      <c r="A96" s="1381"/>
      <c r="B96" s="1381"/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</row>
    <row r="97" spans="1:15" ht="15.75" customHeight="1" x14ac:dyDescent="0.2">
      <c r="A97" s="1381"/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</row>
    <row r="98" spans="1:15" ht="15.75" customHeight="1" x14ac:dyDescent="0.2">
      <c r="A98" s="1381"/>
      <c r="B98" s="1381"/>
      <c r="C98" s="1381"/>
      <c r="D98" s="1381"/>
      <c r="E98" s="1381"/>
      <c r="F98" s="1381"/>
      <c r="G98" s="1381"/>
      <c r="H98" s="1381"/>
      <c r="I98" s="1381"/>
      <c r="J98" s="1381"/>
      <c r="K98" s="1381"/>
      <c r="L98" s="1381"/>
      <c r="M98" s="1381"/>
      <c r="N98" s="1381"/>
      <c r="O98" s="1381"/>
    </row>
    <row r="99" spans="1:15" ht="15.75" customHeight="1" x14ac:dyDescent="0.2">
      <c r="A99" s="1381"/>
      <c r="B99" s="1381"/>
      <c r="C99" s="1381"/>
      <c r="D99" s="1381"/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</row>
    <row r="100" spans="1:15" ht="15.75" customHeight="1" x14ac:dyDescent="0.2">
      <c r="A100" s="1381"/>
      <c r="B100" s="1381"/>
      <c r="C100" s="1381"/>
      <c r="D100" s="1381"/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</row>
    <row r="101" spans="1:15" ht="15.75" customHeight="1" x14ac:dyDescent="0.2">
      <c r="A101" s="1381"/>
      <c r="B101" s="1381"/>
      <c r="C101" s="1381"/>
      <c r="D101" s="1381"/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</row>
    <row r="102" spans="1:15" ht="15.75" customHeight="1" x14ac:dyDescent="0.2">
      <c r="A102" s="1381"/>
      <c r="B102" s="1381"/>
      <c r="C102" s="1381"/>
      <c r="D102" s="1381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</row>
    <row r="103" spans="1:15" ht="15.75" customHeight="1" x14ac:dyDescent="0.2">
      <c r="A103" s="1381"/>
      <c r="B103" s="1381"/>
      <c r="C103" s="1381"/>
      <c r="D103" s="1381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</row>
    <row r="104" spans="1:15" ht="15.75" customHeight="1" x14ac:dyDescent="0.2">
      <c r="A104" s="1381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</row>
    <row r="105" spans="1:15" ht="15.75" customHeight="1" x14ac:dyDescent="0.2">
      <c r="A105" s="1381"/>
      <c r="B105" s="1381"/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</row>
    <row r="106" spans="1:15" ht="15.75" customHeight="1" x14ac:dyDescent="0.2">
      <c r="A106" s="1381"/>
      <c r="B106" s="1381"/>
      <c r="C106" s="1381"/>
      <c r="D106" s="1381"/>
      <c r="E106" s="1381"/>
      <c r="F106" s="1381"/>
      <c r="G106" s="1381"/>
      <c r="H106" s="1381"/>
      <c r="I106" s="1381"/>
      <c r="J106" s="1381"/>
      <c r="K106" s="1381"/>
      <c r="L106" s="1381"/>
      <c r="M106" s="1381"/>
      <c r="N106" s="1381"/>
      <c r="O106" s="1381"/>
    </row>
    <row r="107" spans="1:15" ht="15.75" customHeight="1" x14ac:dyDescent="0.2">
      <c r="A107" s="1381"/>
      <c r="B107" s="1381"/>
      <c r="C107" s="1381"/>
      <c r="D107" s="1381"/>
      <c r="E107" s="1381"/>
      <c r="F107" s="1381"/>
      <c r="G107" s="1381"/>
      <c r="H107" s="1381"/>
      <c r="I107" s="1381"/>
      <c r="J107" s="1381"/>
      <c r="K107" s="1381"/>
      <c r="L107" s="1381"/>
      <c r="M107" s="1381"/>
      <c r="N107" s="1381"/>
      <c r="O107" s="1381"/>
    </row>
    <row r="108" spans="1:15" ht="15.75" customHeight="1" x14ac:dyDescent="0.2">
      <c r="A108" s="1381"/>
      <c r="B108" s="1381"/>
      <c r="C108" s="1381"/>
      <c r="D108" s="1381"/>
      <c r="E108" s="1381"/>
      <c r="F108" s="1381"/>
      <c r="G108" s="1381"/>
      <c r="H108" s="1381"/>
      <c r="I108" s="1381"/>
      <c r="J108" s="1381"/>
      <c r="K108" s="1381"/>
      <c r="L108" s="1381"/>
      <c r="M108" s="1381"/>
      <c r="N108" s="1381"/>
      <c r="O108" s="1381"/>
    </row>
    <row r="109" spans="1:15" ht="15.75" customHeight="1" x14ac:dyDescent="0.2">
      <c r="A109" s="1381"/>
      <c r="B109" s="1381"/>
      <c r="C109" s="1381"/>
      <c r="D109" s="1381"/>
      <c r="E109" s="1381"/>
      <c r="F109" s="1381"/>
      <c r="G109" s="1381"/>
      <c r="H109" s="1381"/>
      <c r="I109" s="1381"/>
      <c r="J109" s="1381"/>
      <c r="K109" s="1381"/>
      <c r="L109" s="1381"/>
      <c r="M109" s="1381"/>
      <c r="N109" s="1381"/>
      <c r="O109" s="1381"/>
    </row>
    <row r="110" spans="1:15" ht="15.75" customHeight="1" x14ac:dyDescent="0.2">
      <c r="A110" s="1381"/>
      <c r="B110" s="1381"/>
      <c r="C110" s="1381"/>
      <c r="D110" s="1381"/>
      <c r="E110" s="1381"/>
      <c r="F110" s="1381"/>
      <c r="G110" s="1381"/>
      <c r="H110" s="1381"/>
      <c r="I110" s="1381"/>
      <c r="J110" s="1381"/>
      <c r="K110" s="1381"/>
      <c r="L110" s="1381"/>
      <c r="M110" s="1381"/>
      <c r="N110" s="1381"/>
      <c r="O110" s="1381"/>
    </row>
    <row r="111" spans="1:15" ht="15.75" customHeight="1" x14ac:dyDescent="0.2">
      <c r="A111" s="1381"/>
      <c r="B111" s="1381"/>
      <c r="C111" s="1381"/>
      <c r="D111" s="1381"/>
      <c r="E111" s="1381"/>
      <c r="F111" s="1381"/>
      <c r="G111" s="1381"/>
      <c r="H111" s="1381"/>
      <c r="I111" s="1381"/>
      <c r="J111" s="1381"/>
      <c r="K111" s="1381"/>
      <c r="L111" s="1381"/>
      <c r="M111" s="1381"/>
      <c r="N111" s="1381"/>
      <c r="O111" s="1381"/>
    </row>
    <row r="112" spans="1:15" ht="15.75" customHeight="1" x14ac:dyDescent="0.2">
      <c r="A112" s="1381"/>
      <c r="B112" s="1381"/>
      <c r="C112" s="1381"/>
      <c r="D112" s="1381"/>
      <c r="E112" s="1381"/>
      <c r="F112" s="1381"/>
      <c r="G112" s="1381"/>
      <c r="H112" s="1381"/>
      <c r="I112" s="1381"/>
      <c r="J112" s="1381"/>
      <c r="K112" s="1381"/>
      <c r="L112" s="1381"/>
      <c r="M112" s="1381"/>
      <c r="N112" s="1381"/>
      <c r="O112" s="1381"/>
    </row>
    <row r="113" spans="1:15" ht="15.75" customHeight="1" x14ac:dyDescent="0.2">
      <c r="A113" s="1381"/>
      <c r="B113" s="1381"/>
      <c r="C113" s="1381"/>
      <c r="D113" s="1381"/>
      <c r="E113" s="1381"/>
      <c r="F113" s="1381"/>
      <c r="G113" s="1381"/>
      <c r="H113" s="1381"/>
      <c r="I113" s="1381"/>
      <c r="J113" s="1381"/>
      <c r="K113" s="1381"/>
      <c r="L113" s="1381"/>
      <c r="M113" s="1381"/>
      <c r="N113" s="1381"/>
      <c r="O113" s="1381"/>
    </row>
    <row r="114" spans="1:15" ht="15.75" customHeight="1" x14ac:dyDescent="0.2">
      <c r="A114" s="1381"/>
      <c r="B114" s="1381"/>
      <c r="C114" s="1381"/>
      <c r="D114" s="1381"/>
      <c r="E114" s="1381"/>
      <c r="F114" s="1381"/>
      <c r="G114" s="1381"/>
      <c r="H114" s="1381"/>
      <c r="I114" s="1381"/>
      <c r="J114" s="1381"/>
      <c r="K114" s="1381"/>
      <c r="L114" s="1381"/>
      <c r="M114" s="1381"/>
      <c r="N114" s="1381"/>
      <c r="O114" s="1381"/>
    </row>
    <row r="115" spans="1:15" ht="15.75" customHeight="1" x14ac:dyDescent="0.2">
      <c r="A115" s="1381"/>
      <c r="B115" s="1381"/>
      <c r="C115" s="1381"/>
      <c r="D115" s="1381"/>
      <c r="E115" s="1381"/>
      <c r="F115" s="1381"/>
      <c r="G115" s="1381"/>
      <c r="H115" s="1381"/>
      <c r="I115" s="1381"/>
      <c r="J115" s="1381"/>
      <c r="K115" s="1381"/>
      <c r="L115" s="1381"/>
      <c r="M115" s="1381"/>
      <c r="N115" s="1381"/>
      <c r="O115" s="1381"/>
    </row>
    <row r="116" spans="1:15" ht="15.75" customHeight="1" x14ac:dyDescent="0.2">
      <c r="A116" s="1381"/>
      <c r="B116" s="1381"/>
      <c r="C116" s="1381"/>
      <c r="D116" s="1381"/>
      <c r="E116" s="1381"/>
      <c r="F116" s="1381"/>
      <c r="G116" s="1381"/>
      <c r="H116" s="1381"/>
      <c r="I116" s="1381"/>
      <c r="J116" s="1381"/>
      <c r="K116" s="1381"/>
      <c r="L116" s="1381"/>
      <c r="M116" s="1381"/>
      <c r="N116" s="1381"/>
      <c r="O116" s="1381"/>
    </row>
    <row r="117" spans="1:15" ht="15.75" customHeight="1" x14ac:dyDescent="0.2">
      <c r="A117" s="1381"/>
      <c r="B117" s="1381"/>
      <c r="C117" s="1381"/>
      <c r="D117" s="1381"/>
      <c r="E117" s="1381"/>
      <c r="F117" s="1381"/>
      <c r="G117" s="1381"/>
      <c r="H117" s="1381"/>
      <c r="I117" s="1381"/>
      <c r="J117" s="1381"/>
      <c r="K117" s="1381"/>
      <c r="L117" s="1381"/>
      <c r="M117" s="1381"/>
      <c r="N117" s="1381"/>
      <c r="O117" s="1381"/>
    </row>
    <row r="118" spans="1:15" ht="15.75" customHeight="1" x14ac:dyDescent="0.2">
      <c r="A118" s="1381"/>
      <c r="B118" s="1381"/>
      <c r="C118" s="1381"/>
      <c r="D118" s="1381"/>
      <c r="E118" s="1381"/>
      <c r="F118" s="1381"/>
      <c r="G118" s="1381"/>
      <c r="H118" s="1381"/>
      <c r="I118" s="1381"/>
      <c r="J118" s="1381"/>
      <c r="K118" s="1381"/>
      <c r="L118" s="1381"/>
      <c r="M118" s="1381"/>
      <c r="N118" s="1381"/>
      <c r="O118" s="1381"/>
    </row>
    <row r="119" spans="1:15" ht="15.75" customHeight="1" x14ac:dyDescent="0.2">
      <c r="A119" s="1381"/>
      <c r="B119" s="1381"/>
      <c r="C119" s="1381"/>
      <c r="D119" s="1381"/>
      <c r="E119" s="1381"/>
      <c r="F119" s="1381"/>
      <c r="G119" s="1381"/>
      <c r="H119" s="1381"/>
      <c r="I119" s="1381"/>
      <c r="J119" s="1381"/>
      <c r="K119" s="1381"/>
      <c r="L119" s="1381"/>
      <c r="M119" s="1381"/>
      <c r="N119" s="1381"/>
      <c r="O119" s="1381"/>
    </row>
    <row r="120" spans="1:15" ht="15.75" customHeight="1" x14ac:dyDescent="0.2">
      <c r="A120" s="1381"/>
      <c r="B120" s="1381"/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</row>
    <row r="121" spans="1:15" ht="15.75" customHeight="1" x14ac:dyDescent="0.2">
      <c r="A121" s="1381"/>
      <c r="B121" s="1381"/>
      <c r="C121" s="1381"/>
      <c r="D121" s="1381"/>
      <c r="E121" s="1381"/>
      <c r="F121" s="1381"/>
      <c r="G121" s="1381"/>
      <c r="H121" s="1381"/>
      <c r="I121" s="1381"/>
      <c r="J121" s="1381"/>
      <c r="K121" s="1381"/>
      <c r="L121" s="1381"/>
      <c r="M121" s="1381"/>
      <c r="N121" s="1381"/>
      <c r="O121" s="1381"/>
    </row>
    <row r="122" spans="1:15" ht="15.75" customHeight="1" x14ac:dyDescent="0.2">
      <c r="A122" s="1381"/>
      <c r="B122" s="1381"/>
      <c r="C122" s="1381"/>
      <c r="D122" s="1381"/>
      <c r="E122" s="1381"/>
      <c r="F122" s="1381"/>
      <c r="G122" s="1381"/>
      <c r="H122" s="1381"/>
      <c r="I122" s="1381"/>
      <c r="J122" s="1381"/>
      <c r="K122" s="1381"/>
      <c r="L122" s="1381"/>
      <c r="M122" s="1381"/>
      <c r="N122" s="1381"/>
      <c r="O122" s="1381"/>
    </row>
    <row r="123" spans="1:15" ht="15.75" customHeight="1" x14ac:dyDescent="0.2">
      <c r="A123" s="1381"/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</row>
    <row r="124" spans="1:15" ht="15.75" customHeight="1" x14ac:dyDescent="0.2">
      <c r="A124" s="1381"/>
      <c r="B124" s="1381"/>
      <c r="C124" s="1381"/>
      <c r="D124" s="1381"/>
      <c r="E124" s="1381"/>
      <c r="F124" s="1381"/>
      <c r="G124" s="1381"/>
      <c r="H124" s="1381"/>
      <c r="I124" s="1381"/>
      <c r="J124" s="1381"/>
      <c r="K124" s="1381"/>
      <c r="L124" s="1381"/>
      <c r="M124" s="1381"/>
      <c r="N124" s="1381"/>
      <c r="O124" s="1381"/>
    </row>
    <row r="125" spans="1:15" ht="15.75" customHeight="1" x14ac:dyDescent="0.2">
      <c r="A125" s="1381"/>
      <c r="B125" s="1381"/>
      <c r="C125" s="1381"/>
      <c r="D125" s="1381"/>
      <c r="E125" s="1381"/>
      <c r="F125" s="1381"/>
      <c r="G125" s="1381"/>
      <c r="H125" s="1381"/>
      <c r="I125" s="1381"/>
      <c r="J125" s="1381"/>
      <c r="K125" s="1381"/>
      <c r="L125" s="1381"/>
      <c r="M125" s="1381"/>
      <c r="N125" s="1381"/>
      <c r="O125" s="1381"/>
    </row>
    <row r="126" spans="1:15" ht="15.75" customHeight="1" x14ac:dyDescent="0.2">
      <c r="A126" s="1381"/>
      <c r="B126" s="1381"/>
      <c r="C126" s="1381"/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1381"/>
      <c r="N126" s="1381"/>
      <c r="O126" s="1381"/>
    </row>
    <row r="127" spans="1:15" ht="15.75" customHeight="1" x14ac:dyDescent="0.2">
      <c r="A127" s="1381"/>
      <c r="B127" s="1381"/>
      <c r="C127" s="1381"/>
      <c r="D127" s="1381"/>
      <c r="E127" s="1381"/>
      <c r="F127" s="1381"/>
      <c r="G127" s="1381"/>
      <c r="H127" s="1381"/>
      <c r="I127" s="1381"/>
      <c r="J127" s="1381"/>
      <c r="K127" s="1381"/>
      <c r="L127" s="1381"/>
      <c r="M127" s="1381"/>
      <c r="N127" s="1381"/>
      <c r="O127" s="1381"/>
    </row>
    <row r="128" spans="1:15" ht="15.75" customHeight="1" x14ac:dyDescent="0.2">
      <c r="A128" s="1381"/>
      <c r="B128" s="1381"/>
      <c r="C128" s="1381"/>
      <c r="D128" s="1381"/>
      <c r="E128" s="1381"/>
      <c r="F128" s="1381"/>
      <c r="G128" s="1381"/>
      <c r="H128" s="1381"/>
      <c r="I128" s="1381"/>
      <c r="J128" s="1381"/>
      <c r="K128" s="1381"/>
      <c r="L128" s="1381"/>
      <c r="M128" s="1381"/>
      <c r="N128" s="1381"/>
      <c r="O128" s="1381"/>
    </row>
    <row r="129" spans="1:15" ht="15.75" customHeight="1" x14ac:dyDescent="0.2">
      <c r="A129" s="1381"/>
      <c r="B129" s="1381"/>
      <c r="C129" s="1381"/>
      <c r="D129" s="1381"/>
      <c r="E129" s="1381"/>
      <c r="F129" s="1381"/>
      <c r="G129" s="1381"/>
      <c r="H129" s="1381"/>
      <c r="I129" s="1381"/>
      <c r="J129" s="1381"/>
      <c r="K129" s="1381"/>
      <c r="L129" s="1381"/>
      <c r="M129" s="1381"/>
      <c r="N129" s="1381"/>
      <c r="O129" s="1381"/>
    </row>
    <row r="130" spans="1:15" ht="15.75" customHeight="1" x14ac:dyDescent="0.2">
      <c r="A130" s="1381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</row>
    <row r="131" spans="1:15" ht="15.75" customHeight="1" x14ac:dyDescent="0.2">
      <c r="A131" s="1381"/>
      <c r="B131" s="1381"/>
      <c r="C131" s="1381"/>
      <c r="D131" s="1381"/>
      <c r="E131" s="1381"/>
      <c r="F131" s="1381"/>
      <c r="G131" s="1381"/>
      <c r="H131" s="1381"/>
      <c r="I131" s="1381"/>
      <c r="J131" s="1381"/>
      <c r="K131" s="1381"/>
      <c r="L131" s="1381"/>
      <c r="M131" s="1381"/>
      <c r="N131" s="1381"/>
      <c r="O131" s="1381"/>
    </row>
    <row r="132" spans="1:15" ht="15.75" customHeight="1" x14ac:dyDescent="0.2">
      <c r="A132" s="1381"/>
      <c r="B132" s="1381"/>
      <c r="C132" s="1381"/>
      <c r="D132" s="1381"/>
      <c r="E132" s="1381"/>
      <c r="F132" s="1381"/>
      <c r="G132" s="1381"/>
      <c r="H132" s="1381"/>
      <c r="I132" s="1381"/>
      <c r="J132" s="1381"/>
      <c r="K132" s="1381"/>
      <c r="L132" s="1381"/>
      <c r="M132" s="1381"/>
      <c r="N132" s="1381"/>
      <c r="O132" s="1381"/>
    </row>
    <row r="133" spans="1:15" ht="15.75" customHeight="1" x14ac:dyDescent="0.2">
      <c r="A133" s="1381"/>
      <c r="B133" s="1381"/>
      <c r="C133" s="1381"/>
      <c r="D133" s="1381"/>
      <c r="E133" s="1381"/>
      <c r="F133" s="1381"/>
      <c r="G133" s="1381"/>
      <c r="H133" s="1381"/>
      <c r="I133" s="1381"/>
      <c r="J133" s="1381"/>
      <c r="K133" s="1381"/>
      <c r="L133" s="1381"/>
      <c r="M133" s="1381"/>
      <c r="N133" s="1381"/>
      <c r="O133" s="1381"/>
    </row>
    <row r="134" spans="1:15" ht="15.75" customHeight="1" x14ac:dyDescent="0.2">
      <c r="A134" s="1381"/>
      <c r="B134" s="1381"/>
      <c r="C134" s="1381"/>
      <c r="D134" s="1381"/>
      <c r="E134" s="1381"/>
      <c r="F134" s="1381"/>
      <c r="G134" s="1381"/>
      <c r="H134" s="1381"/>
      <c r="I134" s="1381"/>
      <c r="J134" s="1381"/>
      <c r="K134" s="1381"/>
      <c r="L134" s="1381"/>
      <c r="M134" s="1381"/>
      <c r="N134" s="1381"/>
      <c r="O134" s="1381"/>
    </row>
    <row r="135" spans="1:15" ht="15.75" customHeight="1" x14ac:dyDescent="0.2">
      <c r="A135" s="1381"/>
      <c r="B135" s="1381"/>
      <c r="C135" s="1381"/>
      <c r="D135" s="1381"/>
      <c r="E135" s="1381"/>
      <c r="F135" s="1381"/>
      <c r="G135" s="1381"/>
      <c r="H135" s="1381"/>
      <c r="I135" s="1381"/>
      <c r="J135" s="1381"/>
      <c r="K135" s="1381"/>
      <c r="L135" s="1381"/>
      <c r="M135" s="1381"/>
      <c r="N135" s="1381"/>
      <c r="O135" s="1381"/>
    </row>
    <row r="136" spans="1:15" ht="15.75" customHeight="1" x14ac:dyDescent="0.2">
      <c r="A136" s="1381"/>
      <c r="B136" s="1381"/>
      <c r="C136" s="1381"/>
      <c r="D136" s="1381"/>
      <c r="E136" s="1381"/>
      <c r="F136" s="1381"/>
      <c r="G136" s="1381"/>
      <c r="H136" s="1381"/>
      <c r="I136" s="1381"/>
      <c r="J136" s="1381"/>
      <c r="K136" s="1381"/>
      <c r="L136" s="1381"/>
      <c r="M136" s="1381"/>
      <c r="N136" s="1381"/>
      <c r="O136" s="1381"/>
    </row>
    <row r="137" spans="1:15" ht="15.75" customHeight="1" x14ac:dyDescent="0.2">
      <c r="A137" s="1381"/>
      <c r="B137" s="1381"/>
      <c r="C137" s="1381"/>
      <c r="D137" s="1381"/>
      <c r="E137" s="1381"/>
      <c r="F137" s="1381"/>
      <c r="G137" s="1381"/>
      <c r="H137" s="1381"/>
      <c r="I137" s="1381"/>
      <c r="J137" s="1381"/>
      <c r="K137" s="1381"/>
      <c r="L137" s="1381"/>
      <c r="M137" s="1381"/>
      <c r="N137" s="1381"/>
      <c r="O137" s="1381"/>
    </row>
    <row r="138" spans="1:15" ht="15.75" customHeight="1" x14ac:dyDescent="0.2">
      <c r="A138" s="1381"/>
      <c r="B138" s="1381"/>
      <c r="C138" s="1381"/>
      <c r="D138" s="1381"/>
      <c r="E138" s="1381"/>
      <c r="F138" s="1381"/>
      <c r="G138" s="1381"/>
      <c r="H138" s="1381"/>
      <c r="I138" s="1381"/>
      <c r="J138" s="1381"/>
      <c r="K138" s="1381"/>
      <c r="L138" s="1381"/>
      <c r="M138" s="1381"/>
      <c r="N138" s="1381"/>
      <c r="O138" s="1381"/>
    </row>
    <row r="139" spans="1:15" ht="15.75" customHeight="1" x14ac:dyDescent="0.2">
      <c r="A139" s="1381"/>
      <c r="B139" s="1381"/>
      <c r="C139" s="1381"/>
      <c r="D139" s="1381"/>
      <c r="E139" s="1381"/>
      <c r="F139" s="1381"/>
      <c r="G139" s="1381"/>
      <c r="H139" s="1381"/>
      <c r="I139" s="1381"/>
      <c r="J139" s="1381"/>
      <c r="K139" s="1381"/>
      <c r="L139" s="1381"/>
      <c r="M139" s="1381"/>
      <c r="N139" s="1381"/>
      <c r="O139" s="1381"/>
    </row>
    <row r="140" spans="1:15" ht="15.75" customHeight="1" x14ac:dyDescent="0.2">
      <c r="A140" s="1381"/>
      <c r="B140" s="1381"/>
      <c r="C140" s="1381"/>
      <c r="D140" s="1381"/>
      <c r="E140" s="1381"/>
      <c r="F140" s="1381"/>
      <c r="G140" s="1381"/>
      <c r="H140" s="1381"/>
      <c r="I140" s="1381"/>
      <c r="J140" s="1381"/>
      <c r="K140" s="1381"/>
      <c r="L140" s="1381"/>
      <c r="M140" s="1381"/>
      <c r="N140" s="1381"/>
      <c r="O140" s="1381"/>
    </row>
    <row r="141" spans="1:15" ht="15.75" customHeight="1" x14ac:dyDescent="0.2">
      <c r="A141" s="1381"/>
      <c r="B141" s="1381"/>
      <c r="C141" s="1381"/>
      <c r="D141" s="1381"/>
      <c r="E141" s="1381"/>
      <c r="F141" s="1381"/>
      <c r="G141" s="1381"/>
      <c r="H141" s="1381"/>
      <c r="I141" s="1381"/>
      <c r="J141" s="1381"/>
      <c r="K141" s="1381"/>
      <c r="L141" s="1381"/>
      <c r="M141" s="1381"/>
      <c r="N141" s="1381"/>
      <c r="O141" s="1381"/>
    </row>
    <row r="142" spans="1:15" ht="15.75" customHeight="1" x14ac:dyDescent="0.2">
      <c r="A142" s="1381"/>
      <c r="B142" s="1381"/>
      <c r="C142" s="1381"/>
      <c r="D142" s="1381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</row>
    <row r="143" spans="1:15" ht="15.75" customHeight="1" x14ac:dyDescent="0.2">
      <c r="A143" s="1381"/>
      <c r="B143" s="1381"/>
      <c r="C143" s="1381"/>
      <c r="D143" s="1381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</row>
    <row r="144" spans="1:15" ht="15.75" customHeight="1" x14ac:dyDescent="0.2">
      <c r="A144" s="1381"/>
      <c r="B144" s="1381"/>
      <c r="C144" s="1381"/>
      <c r="D144" s="1381"/>
      <c r="E144" s="1381"/>
      <c r="F144" s="1381"/>
      <c r="G144" s="1381"/>
      <c r="H144" s="1381"/>
      <c r="I144" s="1381"/>
      <c r="J144" s="1381"/>
      <c r="K144" s="1381"/>
      <c r="L144" s="1381"/>
      <c r="M144" s="1381"/>
      <c r="N144" s="1381"/>
      <c r="O144" s="1381"/>
    </row>
    <row r="145" spans="1:15" ht="15.75" customHeight="1" x14ac:dyDescent="0.2">
      <c r="A145" s="1381"/>
      <c r="B145" s="1381"/>
      <c r="C145" s="1381"/>
      <c r="D145" s="1381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</row>
    <row r="146" spans="1:15" ht="15.75" customHeight="1" x14ac:dyDescent="0.2">
      <c r="A146" s="1381"/>
      <c r="B146" s="1381"/>
      <c r="C146" s="1381"/>
      <c r="D146" s="1381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</row>
    <row r="147" spans="1:15" ht="15.75" customHeight="1" x14ac:dyDescent="0.2">
      <c r="A147" s="1381"/>
      <c r="B147" s="1381"/>
      <c r="C147" s="1381"/>
      <c r="D147" s="1381"/>
      <c r="E147" s="1381"/>
      <c r="F147" s="1381"/>
      <c r="G147" s="1381"/>
      <c r="H147" s="1381"/>
      <c r="I147" s="1381"/>
      <c r="J147" s="1381"/>
      <c r="K147" s="1381"/>
      <c r="L147" s="1381"/>
      <c r="M147" s="1381"/>
      <c r="N147" s="1381"/>
      <c r="O147" s="1381"/>
    </row>
    <row r="148" spans="1:15" ht="15.75" customHeight="1" x14ac:dyDescent="0.2">
      <c r="A148" s="1381"/>
      <c r="B148" s="1381"/>
      <c r="C148" s="1381"/>
      <c r="D148" s="1381"/>
      <c r="E148" s="1381"/>
      <c r="F148" s="1381"/>
      <c r="G148" s="1381"/>
      <c r="H148" s="1381"/>
      <c r="I148" s="1381"/>
      <c r="J148" s="1381"/>
      <c r="K148" s="1381"/>
      <c r="L148" s="1381"/>
      <c r="M148" s="1381"/>
      <c r="N148" s="1381"/>
      <c r="O148" s="1381"/>
    </row>
    <row r="149" spans="1:15" ht="15.75" customHeight="1" x14ac:dyDescent="0.2">
      <c r="A149" s="1381"/>
      <c r="B149" s="1381"/>
      <c r="C149" s="1381"/>
      <c r="D149" s="1381"/>
      <c r="E149" s="1381"/>
      <c r="F149" s="1381"/>
      <c r="G149" s="1381"/>
      <c r="H149" s="1381"/>
      <c r="I149" s="1381"/>
      <c r="J149" s="1381"/>
      <c r="K149" s="1381"/>
      <c r="L149" s="1381"/>
      <c r="M149" s="1381"/>
      <c r="N149" s="1381"/>
      <c r="O149" s="1381"/>
    </row>
    <row r="150" spans="1:15" ht="15.75" customHeight="1" x14ac:dyDescent="0.2">
      <c r="A150" s="1381"/>
      <c r="B150" s="1381"/>
      <c r="C150" s="1381"/>
      <c r="D150" s="1381"/>
      <c r="E150" s="1381"/>
      <c r="F150" s="1381"/>
      <c r="G150" s="1381"/>
      <c r="H150" s="1381"/>
      <c r="I150" s="1381"/>
      <c r="J150" s="1381"/>
      <c r="K150" s="1381"/>
      <c r="L150" s="1381"/>
      <c r="M150" s="1381"/>
      <c r="N150" s="1381"/>
      <c r="O150" s="1381"/>
    </row>
    <row r="151" spans="1:15" ht="15.75" customHeight="1" x14ac:dyDescent="0.2">
      <c r="A151" s="1381"/>
      <c r="B151" s="1381"/>
      <c r="C151" s="1381"/>
      <c r="D151" s="1381"/>
      <c r="E151" s="1381"/>
      <c r="F151" s="1381"/>
      <c r="G151" s="1381"/>
      <c r="H151" s="1381"/>
      <c r="I151" s="1381"/>
      <c r="J151" s="1381"/>
      <c r="K151" s="1381"/>
      <c r="L151" s="1381"/>
      <c r="M151" s="1381"/>
      <c r="N151" s="1381"/>
      <c r="O151" s="1381"/>
    </row>
    <row r="152" spans="1:15" ht="15.75" customHeight="1" x14ac:dyDescent="0.2">
      <c r="A152" s="1381"/>
      <c r="B152" s="1381"/>
      <c r="C152" s="1381"/>
      <c r="D152" s="1381"/>
      <c r="E152" s="1381"/>
      <c r="F152" s="1381"/>
      <c r="G152" s="1381"/>
      <c r="H152" s="1381"/>
      <c r="I152" s="1381"/>
      <c r="J152" s="1381"/>
      <c r="K152" s="1381"/>
      <c r="L152" s="1381"/>
      <c r="M152" s="1381"/>
      <c r="N152" s="1381"/>
      <c r="O152" s="1381"/>
    </row>
    <row r="153" spans="1:15" ht="15.75" customHeight="1" x14ac:dyDescent="0.2">
      <c r="A153" s="1381"/>
      <c r="B153" s="1381"/>
      <c r="C153" s="1381"/>
      <c r="D153" s="1381"/>
      <c r="E153" s="1381"/>
      <c r="F153" s="1381"/>
      <c r="G153" s="1381"/>
      <c r="H153" s="1381"/>
      <c r="I153" s="1381"/>
      <c r="J153" s="1381"/>
      <c r="K153" s="1381"/>
      <c r="L153" s="1381"/>
      <c r="M153" s="1381"/>
      <c r="N153" s="1381"/>
      <c r="O153" s="1381"/>
    </row>
    <row r="154" spans="1:15" ht="15.75" customHeight="1" x14ac:dyDescent="0.2">
      <c r="A154" s="1381"/>
      <c r="B154" s="1381"/>
      <c r="C154" s="1381"/>
      <c r="D154" s="1381"/>
      <c r="E154" s="1381"/>
      <c r="F154" s="1381"/>
      <c r="G154" s="1381"/>
      <c r="H154" s="1381"/>
      <c r="I154" s="1381"/>
      <c r="J154" s="1381"/>
      <c r="K154" s="1381"/>
      <c r="L154" s="1381"/>
      <c r="M154" s="1381"/>
      <c r="N154" s="1381"/>
      <c r="O154" s="1381"/>
    </row>
    <row r="155" spans="1:15" ht="15.75" customHeight="1" x14ac:dyDescent="0.2">
      <c r="A155" s="1381"/>
      <c r="B155" s="1381"/>
      <c r="C155" s="1381"/>
      <c r="D155" s="1381"/>
      <c r="E155" s="1381"/>
      <c r="F155" s="1381"/>
      <c r="G155" s="1381"/>
      <c r="H155" s="1381"/>
      <c r="I155" s="1381"/>
      <c r="J155" s="1381"/>
      <c r="K155" s="1381"/>
      <c r="L155" s="1381"/>
      <c r="M155" s="1381"/>
      <c r="N155" s="1381"/>
      <c r="O155" s="1381"/>
    </row>
    <row r="156" spans="1:15" ht="15.75" customHeight="1" x14ac:dyDescent="0.2">
      <c r="A156" s="1381"/>
      <c r="B156" s="1381"/>
      <c r="C156" s="1381"/>
      <c r="D156" s="1381"/>
      <c r="E156" s="1381"/>
      <c r="F156" s="1381"/>
      <c r="G156" s="1381"/>
      <c r="H156" s="1381"/>
      <c r="I156" s="1381"/>
      <c r="J156" s="1381"/>
      <c r="K156" s="1381"/>
      <c r="L156" s="1381"/>
      <c r="M156" s="1381"/>
      <c r="N156" s="1381"/>
      <c r="O156" s="1381"/>
    </row>
    <row r="157" spans="1:15" ht="15.75" customHeight="1" x14ac:dyDescent="0.2">
      <c r="A157" s="1381"/>
      <c r="B157" s="1381"/>
      <c r="C157" s="1381"/>
      <c r="D157" s="1381"/>
      <c r="E157" s="1381"/>
      <c r="F157" s="1381"/>
      <c r="G157" s="1381"/>
      <c r="H157" s="1381"/>
      <c r="I157" s="1381"/>
      <c r="J157" s="1381"/>
      <c r="K157" s="1381"/>
      <c r="L157" s="1381"/>
      <c r="M157" s="1381"/>
      <c r="N157" s="1381"/>
      <c r="O157" s="1381"/>
    </row>
    <row r="158" spans="1:15" ht="15.75" customHeight="1" x14ac:dyDescent="0.2">
      <c r="A158" s="1381"/>
      <c r="B158" s="1381"/>
      <c r="C158" s="1381"/>
      <c r="D158" s="1381"/>
      <c r="E158" s="1381"/>
      <c r="F158" s="1381"/>
      <c r="G158" s="1381"/>
      <c r="H158" s="1381"/>
      <c r="I158" s="1381"/>
      <c r="J158" s="1381"/>
      <c r="K158" s="1381"/>
      <c r="L158" s="1381"/>
      <c r="M158" s="1381"/>
      <c r="N158" s="1381"/>
      <c r="O158" s="1381"/>
    </row>
    <row r="159" spans="1:15" ht="15.75" customHeight="1" x14ac:dyDescent="0.2">
      <c r="A159" s="1381"/>
      <c r="B159" s="1381"/>
      <c r="C159" s="1381"/>
      <c r="D159" s="1381"/>
      <c r="E159" s="1381"/>
      <c r="F159" s="1381"/>
      <c r="G159" s="1381"/>
      <c r="H159" s="1381"/>
      <c r="I159" s="1381"/>
      <c r="J159" s="1381"/>
      <c r="K159" s="1381"/>
      <c r="L159" s="1381"/>
      <c r="M159" s="1381"/>
      <c r="N159" s="1381"/>
      <c r="O159" s="1381"/>
    </row>
    <row r="160" spans="1:15" ht="15.75" customHeight="1" x14ac:dyDescent="0.2">
      <c r="A160" s="1381"/>
      <c r="B160" s="1381"/>
      <c r="C160" s="1381"/>
      <c r="D160" s="1381"/>
      <c r="E160" s="1381"/>
      <c r="F160" s="1381"/>
      <c r="G160" s="1381"/>
      <c r="H160" s="1381"/>
      <c r="I160" s="1381"/>
      <c r="J160" s="1381"/>
      <c r="K160" s="1381"/>
      <c r="L160" s="1381"/>
      <c r="M160" s="1381"/>
      <c r="N160" s="1381"/>
      <c r="O160" s="1381"/>
    </row>
    <row r="161" spans="1:15" ht="15.75" customHeight="1" x14ac:dyDescent="0.2">
      <c r="A161" s="1381"/>
      <c r="B161" s="1381"/>
      <c r="C161" s="1381"/>
      <c r="D161" s="1381"/>
      <c r="E161" s="1381"/>
      <c r="F161" s="1381"/>
      <c r="G161" s="1381"/>
      <c r="H161" s="1381"/>
      <c r="I161" s="1381"/>
      <c r="J161" s="1381"/>
      <c r="K161" s="1381"/>
      <c r="L161" s="1381"/>
      <c r="M161" s="1381"/>
      <c r="N161" s="1381"/>
      <c r="O161" s="1381"/>
    </row>
    <row r="162" spans="1:15" ht="15.75" customHeight="1" x14ac:dyDescent="0.2">
      <c r="A162" s="1381"/>
      <c r="B162" s="1381"/>
      <c r="C162" s="1381"/>
      <c r="D162" s="1381"/>
      <c r="E162" s="1381"/>
      <c r="F162" s="1381"/>
      <c r="G162" s="1381"/>
      <c r="H162" s="1381"/>
      <c r="I162" s="1381"/>
      <c r="J162" s="1381"/>
      <c r="K162" s="1381"/>
      <c r="L162" s="1381"/>
      <c r="M162" s="1381"/>
      <c r="N162" s="1381"/>
      <c r="O162" s="1381"/>
    </row>
    <row r="163" spans="1:15" ht="15.75" customHeight="1" x14ac:dyDescent="0.2">
      <c r="A163" s="1381"/>
      <c r="B163" s="1381"/>
      <c r="C163" s="1381"/>
      <c r="D163" s="1381"/>
      <c r="E163" s="1381"/>
      <c r="F163" s="1381"/>
      <c r="G163" s="1381"/>
      <c r="H163" s="1381"/>
      <c r="I163" s="1381"/>
      <c r="J163" s="1381"/>
      <c r="K163" s="1381"/>
      <c r="L163" s="1381"/>
      <c r="M163" s="1381"/>
      <c r="N163" s="1381"/>
      <c r="O163" s="1381"/>
    </row>
    <row r="164" spans="1:15" ht="15.75" customHeight="1" x14ac:dyDescent="0.2">
      <c r="A164" s="1381"/>
      <c r="B164" s="1381"/>
      <c r="C164" s="1381"/>
      <c r="D164" s="1381"/>
      <c r="E164" s="1381"/>
      <c r="F164" s="1381"/>
      <c r="G164" s="1381"/>
      <c r="H164" s="1381"/>
      <c r="I164" s="1381"/>
      <c r="J164" s="1381"/>
      <c r="K164" s="1381"/>
      <c r="L164" s="1381"/>
      <c r="M164" s="1381"/>
      <c r="N164" s="1381"/>
      <c r="O164" s="1381"/>
    </row>
    <row r="165" spans="1:15" ht="15.75" customHeight="1" x14ac:dyDescent="0.2">
      <c r="A165" s="1381"/>
      <c r="B165" s="1381"/>
      <c r="C165" s="1381"/>
      <c r="D165" s="1381"/>
      <c r="E165" s="1381"/>
      <c r="F165" s="1381"/>
      <c r="G165" s="1381"/>
      <c r="H165" s="1381"/>
      <c r="I165" s="1381"/>
      <c r="J165" s="1381"/>
      <c r="K165" s="1381"/>
      <c r="L165" s="1381"/>
      <c r="M165" s="1381"/>
      <c r="N165" s="1381"/>
      <c r="O165" s="1381"/>
    </row>
    <row r="166" spans="1:15" ht="15.75" customHeight="1" x14ac:dyDescent="0.2">
      <c r="A166" s="1381"/>
      <c r="B166" s="1381"/>
      <c r="C166" s="1381"/>
      <c r="D166" s="1381"/>
      <c r="E166" s="1381"/>
      <c r="F166" s="1381"/>
      <c r="G166" s="1381"/>
      <c r="H166" s="1381"/>
      <c r="I166" s="1381"/>
      <c r="J166" s="1381"/>
      <c r="K166" s="1381"/>
      <c r="L166" s="1381"/>
      <c r="M166" s="1381"/>
      <c r="N166" s="1381"/>
      <c r="O166" s="1381"/>
    </row>
    <row r="167" spans="1:15" ht="15.75" customHeight="1" x14ac:dyDescent="0.2">
      <c r="A167" s="1381"/>
      <c r="B167" s="1381"/>
      <c r="C167" s="1381"/>
      <c r="D167" s="1381"/>
      <c r="E167" s="1381"/>
      <c r="F167" s="1381"/>
      <c r="G167" s="1381"/>
      <c r="H167" s="1381"/>
      <c r="I167" s="1381"/>
      <c r="J167" s="1381"/>
      <c r="K167" s="1381"/>
      <c r="L167" s="1381"/>
      <c r="M167" s="1381"/>
      <c r="N167" s="1381"/>
      <c r="O167" s="1381"/>
    </row>
    <row r="168" spans="1:15" ht="15.75" customHeight="1" x14ac:dyDescent="0.2">
      <c r="A168" s="1381"/>
      <c r="B168" s="1381"/>
      <c r="C168" s="1381"/>
      <c r="D168" s="1381"/>
      <c r="E168" s="1381"/>
      <c r="F168" s="1381"/>
      <c r="G168" s="1381"/>
      <c r="H168" s="1381"/>
      <c r="I168" s="1381"/>
      <c r="J168" s="1381"/>
      <c r="K168" s="1381"/>
      <c r="L168" s="1381"/>
      <c r="M168" s="1381"/>
      <c r="N168" s="1381"/>
      <c r="O168" s="1381"/>
    </row>
    <row r="169" spans="1:15" ht="15.75" customHeight="1" x14ac:dyDescent="0.2">
      <c r="A169" s="1381"/>
      <c r="B169" s="1381"/>
      <c r="C169" s="1381"/>
      <c r="D169" s="1381"/>
      <c r="E169" s="1381"/>
      <c r="F169" s="1381"/>
      <c r="G169" s="1381"/>
      <c r="H169" s="1381"/>
      <c r="I169" s="1381"/>
      <c r="J169" s="1381"/>
      <c r="K169" s="1381"/>
      <c r="L169" s="1381"/>
      <c r="M169" s="1381"/>
      <c r="N169" s="1381"/>
      <c r="O169" s="1381"/>
    </row>
    <row r="170" spans="1:15" ht="15.75" customHeight="1" x14ac:dyDescent="0.2">
      <c r="A170" s="1381"/>
      <c r="B170" s="1381"/>
      <c r="C170" s="1381"/>
      <c r="D170" s="1381"/>
      <c r="E170" s="1381"/>
      <c r="F170" s="1381"/>
      <c r="G170" s="1381"/>
      <c r="H170" s="1381"/>
      <c r="I170" s="1381"/>
      <c r="J170" s="1381"/>
      <c r="K170" s="1381"/>
      <c r="L170" s="1381"/>
      <c r="M170" s="1381"/>
      <c r="N170" s="1381"/>
      <c r="O170" s="1381"/>
    </row>
    <row r="171" spans="1:15" ht="15.75" customHeight="1" x14ac:dyDescent="0.2">
      <c r="A171" s="1381"/>
      <c r="B171" s="1381"/>
      <c r="C171" s="1381"/>
      <c r="D171" s="1381"/>
      <c r="E171" s="1381"/>
      <c r="F171" s="1381"/>
      <c r="G171" s="1381"/>
      <c r="H171" s="1381"/>
      <c r="I171" s="1381"/>
      <c r="J171" s="1381"/>
      <c r="K171" s="1381"/>
      <c r="L171" s="1381"/>
      <c r="M171" s="1381"/>
      <c r="N171" s="1381"/>
      <c r="O171" s="1381"/>
    </row>
    <row r="172" spans="1:15" ht="15.75" customHeight="1" x14ac:dyDescent="0.2">
      <c r="A172" s="1381"/>
      <c r="B172" s="1381"/>
      <c r="C172" s="1381"/>
      <c r="D172" s="1381"/>
      <c r="E172" s="1381"/>
      <c r="F172" s="1381"/>
      <c r="G172" s="1381"/>
      <c r="H172" s="1381"/>
      <c r="I172" s="1381"/>
      <c r="J172" s="1381"/>
      <c r="K172" s="1381"/>
      <c r="L172" s="1381"/>
      <c r="M172" s="1381"/>
      <c r="N172" s="1381"/>
      <c r="O172" s="1381"/>
    </row>
    <row r="173" spans="1:15" ht="15.75" customHeight="1" x14ac:dyDescent="0.2">
      <c r="A173" s="1381"/>
      <c r="B173" s="1381"/>
      <c r="C173" s="1381"/>
      <c r="D173" s="1381"/>
      <c r="E173" s="1381"/>
      <c r="F173" s="1381"/>
      <c r="G173" s="1381"/>
      <c r="H173" s="1381"/>
      <c r="I173" s="1381"/>
      <c r="J173" s="1381"/>
      <c r="K173" s="1381"/>
      <c r="L173" s="1381"/>
      <c r="M173" s="1381"/>
      <c r="N173" s="1381"/>
      <c r="O173" s="1381"/>
    </row>
    <row r="174" spans="1:15" ht="15.75" customHeight="1" x14ac:dyDescent="0.2">
      <c r="A174" s="1381"/>
      <c r="B174" s="1381"/>
      <c r="C174" s="1381"/>
      <c r="D174" s="1381"/>
      <c r="E174" s="1381"/>
      <c r="F174" s="1381"/>
      <c r="G174" s="1381"/>
      <c r="H174" s="1381"/>
      <c r="I174" s="1381"/>
      <c r="J174" s="1381"/>
      <c r="K174" s="1381"/>
      <c r="L174" s="1381"/>
      <c r="M174" s="1381"/>
      <c r="N174" s="1381"/>
      <c r="O174" s="1381"/>
    </row>
    <row r="175" spans="1:15" ht="15.75" customHeight="1" x14ac:dyDescent="0.2">
      <c r="A175" s="1381"/>
      <c r="B175" s="1381"/>
      <c r="C175" s="1381"/>
      <c r="D175" s="1381"/>
      <c r="E175" s="1381"/>
      <c r="F175" s="1381"/>
      <c r="G175" s="1381"/>
      <c r="H175" s="1381"/>
      <c r="I175" s="1381"/>
      <c r="J175" s="1381"/>
      <c r="K175" s="1381"/>
      <c r="L175" s="1381"/>
      <c r="M175" s="1381"/>
      <c r="N175" s="1381"/>
      <c r="O175" s="1381"/>
    </row>
    <row r="176" spans="1:15" ht="15.75" customHeight="1" x14ac:dyDescent="0.2">
      <c r="A176" s="1381"/>
      <c r="B176" s="1381"/>
      <c r="C176" s="1381"/>
      <c r="D176" s="1381"/>
      <c r="E176" s="1381"/>
      <c r="F176" s="1381"/>
      <c r="G176" s="1381"/>
      <c r="H176" s="1381"/>
      <c r="I176" s="1381"/>
      <c r="J176" s="1381"/>
      <c r="K176" s="1381"/>
      <c r="L176" s="1381"/>
      <c r="M176" s="1381"/>
      <c r="N176" s="1381"/>
      <c r="O176" s="1381"/>
    </row>
    <row r="177" spans="1:15" ht="15.75" customHeight="1" x14ac:dyDescent="0.2">
      <c r="A177" s="1381"/>
      <c r="B177" s="1381"/>
      <c r="C177" s="1381"/>
      <c r="D177" s="1381"/>
      <c r="E177" s="1381"/>
      <c r="F177" s="1381"/>
      <c r="G177" s="1381"/>
      <c r="H177" s="1381"/>
      <c r="I177" s="1381"/>
      <c r="J177" s="1381"/>
      <c r="K177" s="1381"/>
      <c r="L177" s="1381"/>
      <c r="M177" s="1381"/>
      <c r="N177" s="1381"/>
      <c r="O177" s="1381"/>
    </row>
    <row r="178" spans="1:15" ht="15.75" customHeight="1" x14ac:dyDescent="0.2">
      <c r="A178" s="1381"/>
      <c r="B178" s="1381"/>
      <c r="C178" s="1381"/>
      <c r="D178" s="1381"/>
      <c r="E178" s="1381"/>
      <c r="F178" s="1381"/>
      <c r="G178" s="1381"/>
      <c r="H178" s="1381"/>
      <c r="I178" s="1381"/>
      <c r="J178" s="1381"/>
      <c r="K178" s="1381"/>
      <c r="L178" s="1381"/>
      <c r="M178" s="1381"/>
      <c r="N178" s="1381"/>
      <c r="O178" s="1381"/>
    </row>
    <row r="179" spans="1:15" ht="15.75" customHeight="1" x14ac:dyDescent="0.2">
      <c r="A179" s="1381"/>
      <c r="B179" s="1381"/>
      <c r="C179" s="1381"/>
      <c r="D179" s="1381"/>
      <c r="E179" s="1381"/>
      <c r="F179" s="1381"/>
      <c r="G179" s="1381"/>
      <c r="H179" s="1381"/>
      <c r="I179" s="1381"/>
      <c r="J179" s="1381"/>
      <c r="K179" s="1381"/>
      <c r="L179" s="1381"/>
      <c r="M179" s="1381"/>
      <c r="N179" s="1381"/>
      <c r="O179" s="1381"/>
    </row>
    <row r="180" spans="1:15" ht="15.75" customHeight="1" x14ac:dyDescent="0.2">
      <c r="A180" s="1381"/>
      <c r="B180" s="1381"/>
      <c r="C180" s="1381"/>
      <c r="D180" s="1381"/>
      <c r="E180" s="1381"/>
      <c r="F180" s="1381"/>
      <c r="G180" s="1381"/>
      <c r="H180" s="1381"/>
      <c r="I180" s="1381"/>
      <c r="J180" s="1381"/>
      <c r="K180" s="1381"/>
      <c r="L180" s="1381"/>
      <c r="M180" s="1381"/>
      <c r="N180" s="1381"/>
      <c r="O180" s="1381"/>
    </row>
    <row r="181" spans="1:15" ht="15.75" customHeight="1" x14ac:dyDescent="0.2">
      <c r="A181" s="1381"/>
      <c r="B181" s="1381"/>
      <c r="C181" s="1381"/>
      <c r="D181" s="1381"/>
      <c r="E181" s="1381"/>
      <c r="F181" s="1381"/>
      <c r="G181" s="1381"/>
      <c r="H181" s="1381"/>
      <c r="I181" s="1381"/>
      <c r="J181" s="1381"/>
      <c r="K181" s="1381"/>
      <c r="L181" s="1381"/>
      <c r="M181" s="1381"/>
      <c r="N181" s="1381"/>
      <c r="O181" s="1381"/>
    </row>
    <row r="182" spans="1:15" ht="15.75" customHeight="1" x14ac:dyDescent="0.2">
      <c r="A182" s="1381"/>
      <c r="B182" s="1381"/>
      <c r="C182" s="1381"/>
      <c r="D182" s="1381"/>
      <c r="E182" s="1381"/>
      <c r="F182" s="1381"/>
      <c r="G182" s="1381"/>
      <c r="H182" s="1381"/>
      <c r="I182" s="1381"/>
      <c r="J182" s="1381"/>
      <c r="K182" s="1381"/>
      <c r="L182" s="1381"/>
      <c r="M182" s="1381"/>
      <c r="N182" s="1381"/>
      <c r="O182" s="1381"/>
    </row>
    <row r="183" spans="1:15" ht="15.75" customHeight="1" x14ac:dyDescent="0.2">
      <c r="A183" s="1381"/>
      <c r="B183" s="1381"/>
      <c r="C183" s="1381"/>
      <c r="D183" s="1381"/>
      <c r="E183" s="1381"/>
      <c r="F183" s="1381"/>
      <c r="G183" s="1381"/>
      <c r="H183" s="1381"/>
      <c r="I183" s="1381"/>
      <c r="J183" s="1381"/>
      <c r="K183" s="1381"/>
      <c r="L183" s="1381"/>
      <c r="M183" s="1381"/>
      <c r="N183" s="1381"/>
      <c r="O183" s="1381"/>
    </row>
    <row r="184" spans="1:15" ht="15.75" customHeight="1" x14ac:dyDescent="0.2">
      <c r="A184" s="1381"/>
      <c r="B184" s="1381"/>
      <c r="C184" s="1381"/>
      <c r="D184" s="1381"/>
      <c r="E184" s="1381"/>
      <c r="F184" s="1381"/>
      <c r="G184" s="1381"/>
      <c r="H184" s="1381"/>
      <c r="I184" s="1381"/>
      <c r="J184" s="1381"/>
      <c r="K184" s="1381"/>
      <c r="L184" s="1381"/>
      <c r="M184" s="1381"/>
      <c r="N184" s="1381"/>
      <c r="O184" s="1381"/>
    </row>
    <row r="185" spans="1:15" ht="15.75" customHeight="1" x14ac:dyDescent="0.2">
      <c r="A185" s="1381"/>
      <c r="B185" s="1381"/>
      <c r="C185" s="1381"/>
      <c r="D185" s="1381"/>
      <c r="E185" s="1381"/>
      <c r="F185" s="1381"/>
      <c r="G185" s="1381"/>
      <c r="H185" s="1381"/>
      <c r="I185" s="1381"/>
      <c r="J185" s="1381"/>
      <c r="K185" s="1381"/>
      <c r="L185" s="1381"/>
      <c r="M185" s="1381"/>
      <c r="N185" s="1381"/>
      <c r="O185" s="1381"/>
    </row>
    <row r="186" spans="1:15" ht="15.75" customHeight="1" x14ac:dyDescent="0.2">
      <c r="A186" s="1381"/>
      <c r="B186" s="1381"/>
      <c r="C186" s="1381"/>
      <c r="D186" s="1381"/>
      <c r="E186" s="1381"/>
      <c r="F186" s="1381"/>
      <c r="G186" s="1381"/>
      <c r="H186" s="1381"/>
      <c r="I186" s="1381"/>
      <c r="J186" s="1381"/>
      <c r="K186" s="1381"/>
      <c r="L186" s="1381"/>
      <c r="M186" s="1381"/>
      <c r="N186" s="1381"/>
      <c r="O186" s="1381"/>
    </row>
    <row r="187" spans="1:15" ht="15.75" customHeight="1" x14ac:dyDescent="0.2">
      <c r="A187" s="1381"/>
      <c r="B187" s="1381"/>
      <c r="C187" s="1381"/>
      <c r="D187" s="1381"/>
      <c r="E187" s="1381"/>
      <c r="F187" s="1381"/>
      <c r="G187" s="1381"/>
      <c r="H187" s="1381"/>
      <c r="I187" s="1381"/>
      <c r="J187" s="1381"/>
      <c r="K187" s="1381"/>
      <c r="L187" s="1381"/>
      <c r="M187" s="1381"/>
      <c r="N187" s="1381"/>
      <c r="O187" s="1381"/>
    </row>
    <row r="188" spans="1:15" ht="15.75" customHeight="1" x14ac:dyDescent="0.2">
      <c r="A188" s="1381"/>
      <c r="B188" s="1381"/>
      <c r="C188" s="1381"/>
      <c r="D188" s="1381"/>
      <c r="E188" s="1381"/>
      <c r="F188" s="1381"/>
      <c r="G188" s="1381"/>
      <c r="H188" s="1381"/>
      <c r="I188" s="1381"/>
      <c r="J188" s="1381"/>
      <c r="K188" s="1381"/>
      <c r="L188" s="1381"/>
      <c r="M188" s="1381"/>
      <c r="N188" s="1381"/>
      <c r="O188" s="1381"/>
    </row>
    <row r="189" spans="1:15" ht="15.75" customHeight="1" x14ac:dyDescent="0.2">
      <c r="A189" s="1381"/>
      <c r="B189" s="1381"/>
      <c r="C189" s="1381"/>
      <c r="D189" s="1381"/>
      <c r="E189" s="1381"/>
      <c r="F189" s="1381"/>
      <c r="G189" s="1381"/>
      <c r="H189" s="1381"/>
      <c r="I189" s="1381"/>
      <c r="J189" s="1381"/>
      <c r="K189" s="1381"/>
      <c r="L189" s="1381"/>
      <c r="M189" s="1381"/>
      <c r="N189" s="1381"/>
      <c r="O189" s="1381"/>
    </row>
    <row r="190" spans="1:15" ht="15.75" customHeight="1" x14ac:dyDescent="0.2">
      <c r="A190" s="1381"/>
      <c r="B190" s="1381"/>
      <c r="C190" s="1381"/>
      <c r="D190" s="1381"/>
      <c r="E190" s="1381"/>
      <c r="F190" s="1381"/>
      <c r="G190" s="1381"/>
      <c r="H190" s="1381"/>
      <c r="I190" s="1381"/>
      <c r="J190" s="1381"/>
      <c r="K190" s="1381"/>
      <c r="L190" s="1381"/>
      <c r="M190" s="1381"/>
      <c r="N190" s="1381"/>
      <c r="O190" s="1381"/>
    </row>
    <row r="191" spans="1:15" ht="15.75" customHeight="1" x14ac:dyDescent="0.2">
      <c r="A191" s="1381"/>
      <c r="B191" s="1381"/>
      <c r="C191" s="1381"/>
      <c r="D191" s="1381"/>
      <c r="E191" s="1381"/>
      <c r="F191" s="1381"/>
      <c r="G191" s="1381"/>
      <c r="H191" s="1381"/>
      <c r="I191" s="1381"/>
      <c r="J191" s="1381"/>
      <c r="K191" s="1381"/>
      <c r="L191" s="1381"/>
      <c r="M191" s="1381"/>
      <c r="N191" s="1381"/>
      <c r="O191" s="1381"/>
    </row>
    <row r="192" spans="1:15" ht="15.75" customHeight="1" x14ac:dyDescent="0.2">
      <c r="A192" s="1381"/>
      <c r="B192" s="1381"/>
      <c r="C192" s="1381"/>
      <c r="D192" s="1381"/>
      <c r="E192" s="1381"/>
      <c r="F192" s="1381"/>
      <c r="G192" s="1381"/>
      <c r="H192" s="1381"/>
      <c r="I192" s="1381"/>
      <c r="J192" s="1381"/>
      <c r="K192" s="1381"/>
      <c r="L192" s="1381"/>
      <c r="M192" s="1381"/>
      <c r="N192" s="1381"/>
      <c r="O192" s="1381"/>
    </row>
    <row r="193" spans="1:15" ht="15.75" customHeight="1" x14ac:dyDescent="0.2">
      <c r="A193" s="1381"/>
      <c r="B193" s="1381"/>
      <c r="C193" s="1381"/>
      <c r="D193" s="1381"/>
      <c r="E193" s="1381"/>
      <c r="F193" s="1381"/>
      <c r="G193" s="1381"/>
      <c r="H193" s="1381"/>
      <c r="I193" s="1381"/>
      <c r="J193" s="1381"/>
      <c r="K193" s="1381"/>
      <c r="L193" s="1381"/>
      <c r="M193" s="1381"/>
      <c r="N193" s="1381"/>
      <c r="O193" s="1381"/>
    </row>
    <row r="194" spans="1:15" ht="15.75" customHeight="1" x14ac:dyDescent="0.2">
      <c r="A194" s="1381"/>
      <c r="B194" s="1381"/>
      <c r="C194" s="1381"/>
      <c r="D194" s="1381"/>
      <c r="E194" s="1381"/>
      <c r="F194" s="1381"/>
      <c r="G194" s="1381"/>
      <c r="H194" s="1381"/>
      <c r="I194" s="1381"/>
      <c r="J194" s="1381"/>
      <c r="K194" s="1381"/>
      <c r="L194" s="1381"/>
      <c r="M194" s="1381"/>
      <c r="N194" s="1381"/>
      <c r="O194" s="1381"/>
    </row>
    <row r="195" spans="1:15" ht="15.75" customHeight="1" x14ac:dyDescent="0.2">
      <c r="A195" s="1381"/>
      <c r="B195" s="1381"/>
      <c r="C195" s="1381"/>
      <c r="D195" s="1381"/>
      <c r="E195" s="1381"/>
      <c r="F195" s="1381"/>
      <c r="G195" s="1381"/>
      <c r="H195" s="1381"/>
      <c r="I195" s="1381"/>
      <c r="J195" s="1381"/>
      <c r="K195" s="1381"/>
      <c r="L195" s="1381"/>
      <c r="M195" s="1381"/>
      <c r="N195" s="1381"/>
      <c r="O195" s="1381"/>
    </row>
    <row r="196" spans="1:15" ht="15.75" customHeight="1" x14ac:dyDescent="0.2">
      <c r="A196" s="1381"/>
      <c r="B196" s="1381"/>
      <c r="C196" s="1381"/>
      <c r="D196" s="1381"/>
      <c r="E196" s="1381"/>
      <c r="F196" s="1381"/>
      <c r="G196" s="1381"/>
      <c r="H196" s="1381"/>
      <c r="I196" s="1381"/>
      <c r="J196" s="1381"/>
      <c r="K196" s="1381"/>
      <c r="L196" s="1381"/>
      <c r="M196" s="1381"/>
      <c r="N196" s="1381"/>
      <c r="O196" s="1381"/>
    </row>
    <row r="197" spans="1:15" ht="15.75" customHeight="1" x14ac:dyDescent="0.2">
      <c r="A197" s="1381"/>
      <c r="B197" s="1381"/>
      <c r="C197" s="1381"/>
      <c r="D197" s="1381"/>
      <c r="E197" s="1381"/>
      <c r="F197" s="1381"/>
      <c r="G197" s="1381"/>
      <c r="H197" s="1381"/>
      <c r="I197" s="1381"/>
      <c r="J197" s="1381"/>
      <c r="K197" s="1381"/>
      <c r="L197" s="1381"/>
      <c r="M197" s="1381"/>
      <c r="N197" s="1381"/>
      <c r="O197" s="1381"/>
    </row>
    <row r="198" spans="1:15" ht="15.75" customHeight="1" x14ac:dyDescent="0.2">
      <c r="A198" s="1381"/>
      <c r="B198" s="1381"/>
      <c r="C198" s="1381"/>
      <c r="D198" s="1381"/>
      <c r="E198" s="1381"/>
      <c r="F198" s="1381"/>
      <c r="G198" s="1381"/>
      <c r="H198" s="1381"/>
      <c r="I198" s="1381"/>
      <c r="J198" s="1381"/>
      <c r="K198" s="1381"/>
      <c r="L198" s="1381"/>
      <c r="M198" s="1381"/>
      <c r="N198" s="1381"/>
      <c r="O198" s="1381"/>
    </row>
    <row r="199" spans="1:15" ht="15.75" customHeight="1" x14ac:dyDescent="0.2">
      <c r="A199" s="1381"/>
      <c r="B199" s="1381"/>
      <c r="C199" s="1381"/>
      <c r="D199" s="1381"/>
      <c r="E199" s="1381"/>
      <c r="F199" s="1381"/>
      <c r="G199" s="1381"/>
      <c r="H199" s="1381"/>
      <c r="I199" s="1381"/>
      <c r="J199" s="1381"/>
      <c r="K199" s="1381"/>
      <c r="L199" s="1381"/>
      <c r="M199" s="1381"/>
      <c r="N199" s="1381"/>
      <c r="O199" s="1381"/>
    </row>
    <row r="200" spans="1:15" ht="15.75" customHeight="1" x14ac:dyDescent="0.2">
      <c r="A200" s="1381"/>
      <c r="B200" s="1381"/>
      <c r="C200" s="1381"/>
      <c r="D200" s="1381"/>
      <c r="E200" s="1381"/>
      <c r="F200" s="1381"/>
      <c r="G200" s="1381"/>
      <c r="H200" s="1381"/>
      <c r="I200" s="1381"/>
      <c r="J200" s="1381"/>
      <c r="K200" s="1381"/>
      <c r="L200" s="1381"/>
      <c r="M200" s="1381"/>
      <c r="N200" s="1381"/>
      <c r="O200" s="1381"/>
    </row>
    <row r="201" spans="1:15" ht="15.75" customHeight="1" x14ac:dyDescent="0.2">
      <c r="A201" s="1381"/>
      <c r="B201" s="1381"/>
      <c r="C201" s="1381"/>
      <c r="D201" s="1381"/>
      <c r="E201" s="1381"/>
      <c r="F201" s="1381"/>
      <c r="G201" s="1381"/>
      <c r="H201" s="1381"/>
      <c r="I201" s="1381"/>
      <c r="J201" s="1381"/>
      <c r="K201" s="1381"/>
      <c r="L201" s="1381"/>
      <c r="M201" s="1381"/>
      <c r="N201" s="1381"/>
      <c r="O201" s="1381"/>
    </row>
    <row r="202" spans="1:15" ht="15.75" customHeight="1" x14ac:dyDescent="0.2">
      <c r="A202" s="1381"/>
      <c r="B202" s="1381"/>
      <c r="C202" s="1381"/>
      <c r="D202" s="1381"/>
      <c r="E202" s="1381"/>
      <c r="F202" s="1381"/>
      <c r="G202" s="1381"/>
      <c r="H202" s="1381"/>
      <c r="I202" s="1381"/>
      <c r="J202" s="1381"/>
      <c r="K202" s="1381"/>
      <c r="L202" s="1381"/>
      <c r="M202" s="1381"/>
      <c r="N202" s="1381"/>
      <c r="O202" s="1381"/>
    </row>
    <row r="203" spans="1:15" ht="15.75" customHeight="1" x14ac:dyDescent="0.2">
      <c r="A203" s="1381"/>
      <c r="B203" s="1381"/>
      <c r="C203" s="1381"/>
      <c r="D203" s="1381"/>
      <c r="E203" s="1381"/>
      <c r="F203" s="1381"/>
      <c r="G203" s="1381"/>
      <c r="H203" s="1381"/>
      <c r="I203" s="1381"/>
      <c r="J203" s="1381"/>
      <c r="K203" s="1381"/>
      <c r="L203" s="1381"/>
      <c r="M203" s="1381"/>
      <c r="N203" s="1381"/>
      <c r="O203" s="1381"/>
    </row>
    <row r="204" spans="1:15" ht="15.75" customHeight="1" x14ac:dyDescent="0.2">
      <c r="A204" s="1381"/>
      <c r="B204" s="1381"/>
      <c r="C204" s="1381"/>
      <c r="D204" s="1381"/>
      <c r="E204" s="1381"/>
      <c r="F204" s="1381"/>
      <c r="G204" s="1381"/>
      <c r="H204" s="1381"/>
      <c r="I204" s="1381"/>
      <c r="J204" s="1381"/>
      <c r="K204" s="1381"/>
      <c r="L204" s="1381"/>
      <c r="M204" s="1381"/>
      <c r="N204" s="1381"/>
      <c r="O204" s="1381"/>
    </row>
    <row r="205" spans="1:15" ht="15.75" customHeight="1" x14ac:dyDescent="0.2">
      <c r="A205" s="1381"/>
      <c r="B205" s="1381"/>
      <c r="C205" s="1381"/>
      <c r="D205" s="1381"/>
      <c r="E205" s="1381"/>
      <c r="F205" s="1381"/>
      <c r="G205" s="1381"/>
      <c r="H205" s="1381"/>
      <c r="I205" s="1381"/>
      <c r="J205" s="1381"/>
      <c r="K205" s="1381"/>
      <c r="L205" s="1381"/>
      <c r="M205" s="1381"/>
      <c r="N205" s="1381"/>
      <c r="O205" s="1381"/>
    </row>
    <row r="206" spans="1:15" ht="15.75" customHeight="1" x14ac:dyDescent="0.2">
      <c r="A206" s="1381"/>
      <c r="B206" s="1381"/>
      <c r="C206" s="1381"/>
      <c r="D206" s="1381"/>
      <c r="E206" s="1381"/>
      <c r="F206" s="1381"/>
      <c r="G206" s="1381"/>
      <c r="H206" s="1381"/>
      <c r="I206" s="1381"/>
      <c r="J206" s="1381"/>
      <c r="K206" s="1381"/>
      <c r="L206" s="1381"/>
      <c r="M206" s="1381"/>
      <c r="N206" s="1381"/>
      <c r="O206" s="1381"/>
    </row>
    <row r="207" spans="1:15" ht="15.75" customHeight="1" x14ac:dyDescent="0.2">
      <c r="A207" s="1381"/>
      <c r="B207" s="1381"/>
      <c r="C207" s="1381"/>
      <c r="D207" s="1381"/>
      <c r="E207" s="1381"/>
      <c r="F207" s="1381"/>
      <c r="G207" s="1381"/>
      <c r="H207" s="1381"/>
      <c r="I207" s="1381"/>
      <c r="J207" s="1381"/>
      <c r="K207" s="1381"/>
      <c r="L207" s="1381"/>
      <c r="M207" s="1381"/>
      <c r="N207" s="1381"/>
      <c r="O207" s="1381"/>
    </row>
    <row r="208" spans="1:15" ht="15.75" customHeight="1" x14ac:dyDescent="0.2">
      <c r="A208" s="1381"/>
      <c r="B208" s="1381"/>
      <c r="C208" s="1381"/>
      <c r="D208" s="1381"/>
      <c r="E208" s="1381"/>
      <c r="F208" s="1381"/>
      <c r="G208" s="1381"/>
      <c r="H208" s="1381"/>
      <c r="I208" s="1381"/>
      <c r="J208" s="1381"/>
      <c r="K208" s="1381"/>
      <c r="L208" s="1381"/>
      <c r="M208" s="1381"/>
      <c r="N208" s="1381"/>
      <c r="O208" s="1381"/>
    </row>
    <row r="209" spans="1:15" ht="15.75" customHeight="1" x14ac:dyDescent="0.2">
      <c r="A209" s="1381"/>
      <c r="B209" s="1381"/>
      <c r="C209" s="1381"/>
      <c r="D209" s="1381"/>
      <c r="E209" s="1381"/>
      <c r="F209" s="1381"/>
      <c r="G209" s="1381"/>
      <c r="H209" s="1381"/>
      <c r="I209" s="1381"/>
      <c r="J209" s="1381"/>
      <c r="K209" s="1381"/>
      <c r="L209" s="1381"/>
      <c r="M209" s="1381"/>
      <c r="N209" s="1381"/>
      <c r="O209" s="1381"/>
    </row>
    <row r="210" spans="1:15" ht="15.75" customHeight="1" x14ac:dyDescent="0.2">
      <c r="A210" s="1381"/>
      <c r="B210" s="1381"/>
      <c r="C210" s="1381"/>
      <c r="D210" s="1381"/>
      <c r="E210" s="1381"/>
      <c r="F210" s="1381"/>
      <c r="G210" s="1381"/>
      <c r="H210" s="1381"/>
      <c r="I210" s="1381"/>
      <c r="J210" s="1381"/>
      <c r="K210" s="1381"/>
      <c r="L210" s="1381"/>
      <c r="M210" s="1381"/>
      <c r="N210" s="1381"/>
      <c r="O210" s="1381"/>
    </row>
    <row r="211" spans="1:15" ht="15.75" customHeight="1" x14ac:dyDescent="0.2">
      <c r="A211" s="1381"/>
      <c r="B211" s="1381"/>
      <c r="C211" s="1381"/>
      <c r="D211" s="1381"/>
      <c r="E211" s="1381"/>
      <c r="F211" s="1381"/>
      <c r="G211" s="1381"/>
      <c r="H211" s="1381"/>
      <c r="I211" s="1381"/>
      <c r="J211" s="1381"/>
      <c r="K211" s="1381"/>
      <c r="L211" s="1381"/>
      <c r="M211" s="1381"/>
      <c r="N211" s="1381"/>
      <c r="O211" s="1381"/>
    </row>
    <row r="212" spans="1:15" ht="15.75" customHeight="1" x14ac:dyDescent="0.2">
      <c r="A212" s="1381"/>
      <c r="B212" s="1381"/>
      <c r="C212" s="1381"/>
      <c r="D212" s="1381"/>
      <c r="E212" s="1381"/>
      <c r="F212" s="1381"/>
      <c r="G212" s="1381"/>
      <c r="H212" s="1381"/>
      <c r="I212" s="1381"/>
      <c r="J212" s="1381"/>
      <c r="K212" s="1381"/>
      <c r="L212" s="1381"/>
      <c r="M212" s="1381"/>
      <c r="N212" s="1381"/>
      <c r="O212" s="1381"/>
    </row>
    <row r="213" spans="1:15" ht="15.75" customHeight="1" x14ac:dyDescent="0.2">
      <c r="A213" s="1381"/>
      <c r="B213" s="1381"/>
      <c r="C213" s="1381"/>
      <c r="D213" s="1381"/>
      <c r="E213" s="1381"/>
      <c r="F213" s="1381"/>
      <c r="G213" s="1381"/>
      <c r="H213" s="1381"/>
      <c r="I213" s="1381"/>
      <c r="J213" s="1381"/>
      <c r="K213" s="1381"/>
      <c r="L213" s="1381"/>
      <c r="M213" s="1381"/>
      <c r="N213" s="1381"/>
      <c r="O213" s="1381"/>
    </row>
    <row r="214" spans="1:15" ht="15.75" customHeight="1" x14ac:dyDescent="0.2">
      <c r="A214" s="1381"/>
      <c r="B214" s="1381"/>
      <c r="C214" s="1381"/>
      <c r="D214" s="1381"/>
      <c r="E214" s="1381"/>
      <c r="F214" s="1381"/>
      <c r="G214" s="1381"/>
      <c r="H214" s="1381"/>
      <c r="I214" s="1381"/>
      <c r="J214" s="1381"/>
      <c r="K214" s="1381"/>
      <c r="L214" s="1381"/>
      <c r="M214" s="1381"/>
      <c r="N214" s="1381"/>
      <c r="O214" s="1381"/>
    </row>
    <row r="215" spans="1:15" ht="15.75" customHeight="1" x14ac:dyDescent="0.2">
      <c r="A215" s="1381"/>
      <c r="B215" s="1381"/>
      <c r="C215" s="1381"/>
      <c r="D215" s="1381"/>
      <c r="E215" s="1381"/>
      <c r="F215" s="1381"/>
      <c r="G215" s="1381"/>
      <c r="H215" s="1381"/>
      <c r="I215" s="1381"/>
      <c r="J215" s="1381"/>
      <c r="K215" s="1381"/>
      <c r="L215" s="1381"/>
      <c r="M215" s="1381"/>
      <c r="N215" s="1381"/>
      <c r="O215" s="1381"/>
    </row>
    <row r="216" spans="1:15" ht="15.75" customHeight="1" x14ac:dyDescent="0.2">
      <c r="A216" s="1381"/>
      <c r="B216" s="1381"/>
      <c r="C216" s="1381"/>
      <c r="D216" s="1381"/>
      <c r="E216" s="1381"/>
      <c r="F216" s="1381"/>
      <c r="G216" s="1381"/>
      <c r="H216" s="1381"/>
      <c r="I216" s="1381"/>
      <c r="J216" s="1381"/>
      <c r="K216" s="1381"/>
      <c r="L216" s="1381"/>
      <c r="M216" s="1381"/>
      <c r="N216" s="1381"/>
      <c r="O216" s="1381"/>
    </row>
    <row r="217" spans="1:15" ht="15.75" customHeight="1" x14ac:dyDescent="0.2">
      <c r="A217" s="1381"/>
      <c r="B217" s="1381"/>
      <c r="C217" s="1381"/>
      <c r="D217" s="1381"/>
      <c r="E217" s="1381"/>
      <c r="F217" s="1381"/>
      <c r="G217" s="1381"/>
      <c r="H217" s="1381"/>
      <c r="I217" s="1381"/>
      <c r="J217" s="1381"/>
      <c r="K217" s="1381"/>
      <c r="L217" s="1381"/>
      <c r="M217" s="1381"/>
      <c r="N217" s="1381"/>
      <c r="O217" s="1381"/>
    </row>
    <row r="218" spans="1:15" ht="15.75" customHeight="1" x14ac:dyDescent="0.2">
      <c r="A218" s="1381"/>
      <c r="B218" s="1381"/>
      <c r="C218" s="1381"/>
      <c r="D218" s="1381"/>
      <c r="E218" s="1381"/>
      <c r="F218" s="1381"/>
      <c r="G218" s="1381"/>
      <c r="H218" s="1381"/>
      <c r="I218" s="1381"/>
      <c r="J218" s="1381"/>
      <c r="K218" s="1381"/>
      <c r="L218" s="1381"/>
      <c r="M218" s="1381"/>
      <c r="N218" s="1381"/>
      <c r="O218" s="1381"/>
    </row>
    <row r="219" spans="1:15" ht="15.75" customHeight="1" x14ac:dyDescent="0.2">
      <c r="A219" s="1381"/>
      <c r="B219" s="1381"/>
      <c r="C219" s="1381"/>
      <c r="D219" s="1381"/>
      <c r="E219" s="1381"/>
      <c r="F219" s="1381"/>
      <c r="G219" s="1381"/>
      <c r="H219" s="1381"/>
      <c r="I219" s="1381"/>
      <c r="J219" s="1381"/>
      <c r="K219" s="1381"/>
      <c r="L219" s="1381"/>
      <c r="M219" s="1381"/>
      <c r="N219" s="1381"/>
      <c r="O219" s="1381"/>
    </row>
    <row r="220" spans="1:15" ht="15.75" customHeight="1" x14ac:dyDescent="0.2">
      <c r="A220" s="1381"/>
      <c r="B220" s="1381"/>
      <c r="C220" s="1381"/>
      <c r="D220" s="1381"/>
      <c r="E220" s="1381"/>
      <c r="F220" s="1381"/>
      <c r="G220" s="1381"/>
      <c r="H220" s="1381"/>
      <c r="I220" s="1381"/>
      <c r="J220" s="1381"/>
      <c r="K220" s="1381"/>
      <c r="L220" s="1381"/>
      <c r="M220" s="1381"/>
      <c r="N220" s="1381"/>
      <c r="O220" s="1381"/>
    </row>
    <row r="221" spans="1:15" ht="15.75" customHeight="1" x14ac:dyDescent="0.2">
      <c r="A221" s="1381"/>
      <c r="B221" s="1381"/>
      <c r="C221" s="1381"/>
      <c r="D221" s="1381"/>
      <c r="E221" s="1381"/>
      <c r="F221" s="1381"/>
      <c r="G221" s="1381"/>
      <c r="H221" s="1381"/>
      <c r="I221" s="1381"/>
      <c r="J221" s="1381"/>
      <c r="K221" s="1381"/>
      <c r="L221" s="1381"/>
      <c r="M221" s="1381"/>
      <c r="N221" s="1381"/>
      <c r="O221" s="1381"/>
    </row>
    <row r="222" spans="1:15" ht="15.75" customHeight="1" x14ac:dyDescent="0.2"/>
    <row r="223" spans="1:15" ht="15.75" customHeight="1" x14ac:dyDescent="0.2"/>
    <row r="224" spans="1:1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K17:K19"/>
    <mergeCell ref="A18:J18"/>
    <mergeCell ref="A13:A17"/>
    <mergeCell ref="A19:A20"/>
    <mergeCell ref="A1:J1"/>
    <mergeCell ref="A3:A6"/>
    <mergeCell ref="A7:J7"/>
    <mergeCell ref="A8:A11"/>
    <mergeCell ref="A12:J12"/>
  </mergeCells>
  <printOptions horizontalCentered="1" gridLines="1"/>
  <pageMargins left="0.25" right="0.25" top="0.75" bottom="0.75" header="0" footer="0"/>
  <pageSetup paperSize="9" fitToWidth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20.6</v>
      </c>
      <c r="G6" s="62">
        <v>18</v>
      </c>
      <c r="H6" s="63">
        <f t="shared" ref="H6:H10" si="0">TIME(ROUNDDOWN(F6/G6,0),MOD(F6,G6)/G6*60,0)</f>
        <v>4.7222222222222221E-2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0.42222222222222222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51</v>
      </c>
      <c r="D7" s="59"/>
      <c r="E7" s="81">
        <f t="shared" ref="E7:E9" si="3">L6+M6</f>
        <v>0.44305555555555554</v>
      </c>
      <c r="F7" s="61">
        <v>74.5</v>
      </c>
      <c r="G7" s="62">
        <v>25</v>
      </c>
      <c r="H7" s="63">
        <f t="shared" si="0"/>
        <v>0.12361111111111112</v>
      </c>
      <c r="I7" s="64">
        <v>6.9444444444444441E-3</v>
      </c>
      <c r="J7" s="176">
        <v>593</v>
      </c>
      <c r="K7" s="83">
        <v>593</v>
      </c>
      <c r="L7" s="60">
        <f t="shared" si="1"/>
        <v>0.57361111111111107</v>
      </c>
      <c r="M7" s="66">
        <v>2.0833333333333332E-2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3</v>
      </c>
      <c r="B8" s="57">
        <v>45457</v>
      </c>
      <c r="C8" s="80" t="s">
        <v>138</v>
      </c>
      <c r="D8" s="59"/>
      <c r="E8" s="81">
        <f t="shared" si="3"/>
        <v>0.59444444444444444</v>
      </c>
      <c r="F8" s="61">
        <v>52.8</v>
      </c>
      <c r="G8" s="62">
        <v>27</v>
      </c>
      <c r="H8" s="63">
        <f t="shared" si="0"/>
        <v>8.1250000000000003E-2</v>
      </c>
      <c r="I8" s="64">
        <v>6.9444444444444441E-3</v>
      </c>
      <c r="J8" s="184">
        <v>403</v>
      </c>
      <c r="K8" s="65">
        <v>326</v>
      </c>
      <c r="L8" s="60">
        <f t="shared" si="1"/>
        <v>0.68263888888888891</v>
      </c>
      <c r="M8" s="66">
        <v>1.3888888888888888E-2</v>
      </c>
      <c r="N8" s="67">
        <v>2</v>
      </c>
      <c r="O8" s="68">
        <f t="shared" si="2"/>
        <v>460</v>
      </c>
      <c r="P8" s="69">
        <v>2</v>
      </c>
      <c r="Q8" s="70">
        <v>1</v>
      </c>
      <c r="R8" s="70">
        <v>2</v>
      </c>
      <c r="S8" s="177">
        <v>2</v>
      </c>
      <c r="T8" s="71" t="b">
        <v>1</v>
      </c>
      <c r="U8" s="71" t="b">
        <v>0</v>
      </c>
      <c r="V8" s="71" t="b">
        <v>0</v>
      </c>
      <c r="W8" s="71" t="b">
        <v>0</v>
      </c>
      <c r="X8" s="71" t="b">
        <v>0</v>
      </c>
      <c r="Y8" s="178" t="s">
        <v>139</v>
      </c>
      <c r="Z8" s="73"/>
      <c r="AA8" s="74"/>
      <c r="AB8" s="75"/>
      <c r="AC8" s="75"/>
      <c r="AD8" s="75"/>
      <c r="AE8" s="76"/>
      <c r="AF8" s="24"/>
      <c r="AG8" s="77"/>
      <c r="AH8" s="78"/>
      <c r="AI8" s="79"/>
      <c r="AJ8" s="79"/>
      <c r="AK8" s="79"/>
      <c r="AL8" s="79"/>
    </row>
    <row r="9" spans="1:38" ht="19.5" customHeight="1" x14ac:dyDescent="0.2">
      <c r="A9" s="56">
        <v>4</v>
      </c>
      <c r="B9" s="57">
        <v>45457</v>
      </c>
      <c r="C9" s="80" t="s">
        <v>140</v>
      </c>
      <c r="D9" s="59"/>
      <c r="E9" s="81">
        <f t="shared" si="3"/>
        <v>0.69652777777777775</v>
      </c>
      <c r="F9" s="61">
        <v>84.9</v>
      </c>
      <c r="G9" s="62">
        <v>24</v>
      </c>
      <c r="H9" s="63">
        <f t="shared" si="0"/>
        <v>0.14722222222222223</v>
      </c>
      <c r="I9" s="64">
        <f>TIME(,0,)</f>
        <v>0</v>
      </c>
      <c r="J9" s="176">
        <v>842</v>
      </c>
      <c r="K9" s="83">
        <v>919</v>
      </c>
      <c r="L9" s="60">
        <f t="shared" si="1"/>
        <v>0.84375</v>
      </c>
      <c r="M9" s="66">
        <v>2.0833333333333332E-2</v>
      </c>
      <c r="N9" s="84">
        <v>2</v>
      </c>
      <c r="O9" s="85">
        <f t="shared" si="2"/>
        <v>460</v>
      </c>
      <c r="P9" s="86">
        <v>1</v>
      </c>
      <c r="Q9" s="70">
        <v>2</v>
      </c>
      <c r="R9" s="70">
        <v>4</v>
      </c>
      <c r="S9" s="92">
        <v>3</v>
      </c>
      <c r="T9" s="71" t="b">
        <v>0</v>
      </c>
      <c r="U9" s="71" t="b">
        <v>0</v>
      </c>
      <c r="V9" s="71" t="b">
        <v>0</v>
      </c>
      <c r="W9" s="71" t="b">
        <v>1</v>
      </c>
      <c r="X9" s="71" t="b">
        <v>0</v>
      </c>
      <c r="Y9" s="178" t="s">
        <v>141</v>
      </c>
      <c r="Z9" s="73"/>
      <c r="AA9" s="74"/>
      <c r="AB9" s="75"/>
      <c r="AC9" s="75"/>
      <c r="AD9" s="75"/>
      <c r="AE9" s="76"/>
      <c r="AF9" s="24"/>
      <c r="AG9" s="77" t="s">
        <v>42</v>
      </c>
      <c r="AH9" s="77"/>
      <c r="AI9" s="1565" t="s">
        <v>46</v>
      </c>
      <c r="AJ9" s="1558"/>
      <c r="AK9" s="1565" t="s">
        <v>47</v>
      </c>
      <c r="AL9" s="1558"/>
    </row>
    <row r="10" spans="1:38" ht="19.5" customHeight="1" x14ac:dyDescent="0.2">
      <c r="A10" s="183">
        <v>5</v>
      </c>
      <c r="B10" s="57">
        <v>45457</v>
      </c>
      <c r="C10" s="80" t="s">
        <v>52</v>
      </c>
      <c r="D10" s="110"/>
      <c r="E10" s="256">
        <f>M9+L9</f>
        <v>0.86458333333333337</v>
      </c>
      <c r="F10" s="88">
        <v>66.5</v>
      </c>
      <c r="G10" s="89">
        <v>25</v>
      </c>
      <c r="H10" s="63">
        <f t="shared" si="0"/>
        <v>0.11041666666666666</v>
      </c>
      <c r="I10" s="64">
        <v>6.9444444444444441E-3</v>
      </c>
      <c r="J10" s="184">
        <v>418</v>
      </c>
      <c r="K10" s="65">
        <v>418</v>
      </c>
      <c r="L10" s="60">
        <f t="shared" si="1"/>
        <v>0.98194444444444451</v>
      </c>
      <c r="M10" s="66">
        <v>2.0833333333333332E-2</v>
      </c>
      <c r="N10" s="261">
        <v>2</v>
      </c>
      <c r="O10" s="85">
        <f t="shared" si="2"/>
        <v>460</v>
      </c>
      <c r="P10" s="86">
        <v>2</v>
      </c>
      <c r="Q10" s="70">
        <v>1</v>
      </c>
      <c r="R10" s="70">
        <v>2</v>
      </c>
      <c r="S10" s="92">
        <v>2</v>
      </c>
      <c r="T10" s="262"/>
      <c r="U10" s="262"/>
      <c r="V10" s="262"/>
      <c r="W10" s="262"/>
      <c r="X10" s="262"/>
      <c r="Y10" s="178" t="s">
        <v>142</v>
      </c>
      <c r="Z10" s="73"/>
      <c r="AA10" s="74"/>
      <c r="AB10" s="75"/>
      <c r="AC10" s="75"/>
      <c r="AD10" s="75"/>
      <c r="AE10" s="76"/>
      <c r="AF10" s="24"/>
      <c r="AG10" s="77"/>
      <c r="AH10" s="77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1.0027777777777778</v>
      </c>
      <c r="F12" s="61">
        <v>66.5</v>
      </c>
      <c r="G12" s="62">
        <v>24</v>
      </c>
      <c r="H12" s="63">
        <f t="shared" ref="H12:H13" si="4">TIME(ROUNDDOWN(F12/G12,0),MOD(F12,G12)/G12*60,0)</f>
        <v>0.11527777777777778</v>
      </c>
      <c r="I12" s="64">
        <v>6.9444444444444441E-3</v>
      </c>
      <c r="J12" s="176">
        <v>651</v>
      </c>
      <c r="K12" s="83">
        <v>651</v>
      </c>
      <c r="L12" s="60">
        <f t="shared" ref="L12:L14" si="5">E12+H12+I12</f>
        <v>1.125</v>
      </c>
      <c r="M12" s="66">
        <v>0.25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0.33333333333333331</v>
      </c>
      <c r="F13" s="61">
        <v>129</v>
      </c>
      <c r="G13" s="62">
        <v>28</v>
      </c>
      <c r="H13" s="63">
        <f t="shared" si="4"/>
        <v>0.19166666666666668</v>
      </c>
      <c r="I13" s="64">
        <v>3.125E-2</v>
      </c>
      <c r="J13" s="186">
        <v>677</v>
      </c>
      <c r="K13" s="187">
        <v>638</v>
      </c>
      <c r="L13" s="60">
        <f t="shared" si="5"/>
        <v>0.55625000000000002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80" t="s">
        <v>110</v>
      </c>
      <c r="D14" s="98"/>
      <c r="E14" s="175">
        <v>0.75</v>
      </c>
      <c r="F14" s="61">
        <v>95.6</v>
      </c>
      <c r="G14" s="62">
        <v>24</v>
      </c>
      <c r="H14" s="63">
        <v>0.16597222222222222</v>
      </c>
      <c r="I14" s="64">
        <v>6.9444444444444441E-3</v>
      </c>
      <c r="J14" s="176">
        <v>905</v>
      </c>
      <c r="K14" s="83">
        <v>905</v>
      </c>
      <c r="L14" s="60">
        <f t="shared" si="5"/>
        <v>0.92291666666666661</v>
      </c>
      <c r="M14" s="66">
        <v>2.0833333333333332E-2</v>
      </c>
      <c r="N14" s="84">
        <v>2</v>
      </c>
      <c r="O14" s="85">
        <f>N14*"230"</f>
        <v>460</v>
      </c>
      <c r="P14" s="86">
        <v>1</v>
      </c>
      <c r="Q14" s="70">
        <v>2</v>
      </c>
      <c r="R14" s="70">
        <v>4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0.94374999999999998</v>
      </c>
      <c r="F16" s="61">
        <v>115.1</v>
      </c>
      <c r="G16" s="62">
        <v>24</v>
      </c>
      <c r="H16" s="63">
        <f t="shared" ref="H16:H20" si="6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7">E16+H16+I16</f>
        <v>1.1499999999999999</v>
      </c>
      <c r="M16" s="90">
        <v>2.0833333333333332E-2</v>
      </c>
      <c r="N16" s="67">
        <v>1</v>
      </c>
      <c r="O16" s="68">
        <f t="shared" ref="O16:O18" si="8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147</v>
      </c>
      <c r="D17" s="59"/>
      <c r="E17" s="81">
        <f t="shared" ref="E17:E19" si="9">M16+L16</f>
        <v>1.1708333333333332</v>
      </c>
      <c r="F17" s="61">
        <v>64.2</v>
      </c>
      <c r="G17" s="62">
        <v>24</v>
      </c>
      <c r="H17" s="63">
        <f t="shared" si="6"/>
        <v>0.1111111111111111</v>
      </c>
      <c r="I17" s="64">
        <v>0</v>
      </c>
      <c r="J17" s="176">
        <v>656</v>
      </c>
      <c r="K17" s="83">
        <v>658</v>
      </c>
      <c r="L17" s="60">
        <f t="shared" si="7"/>
        <v>1.2819444444444443</v>
      </c>
      <c r="M17" s="90">
        <v>2.0833333333333332E-2</v>
      </c>
      <c r="N17" s="67">
        <v>2</v>
      </c>
      <c r="O17" s="68">
        <f t="shared" si="8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263" t="s">
        <v>55</v>
      </c>
      <c r="D18" s="95"/>
      <c r="E18" s="60">
        <f t="shared" si="9"/>
        <v>1.3027777777777776</v>
      </c>
      <c r="F18" s="61">
        <v>96.5</v>
      </c>
      <c r="G18" s="89">
        <v>25</v>
      </c>
      <c r="H18" s="63">
        <f t="shared" si="6"/>
        <v>0.16041666666666668</v>
      </c>
      <c r="I18" s="64">
        <v>6.9444444444444441E-3</v>
      </c>
      <c r="J18" s="176">
        <v>615</v>
      </c>
      <c r="K18" s="83">
        <v>616</v>
      </c>
      <c r="L18" s="60">
        <f t="shared" si="7"/>
        <v>1.4701388888888887</v>
      </c>
      <c r="M18" s="90">
        <v>2.0833333333333332E-2</v>
      </c>
      <c r="N18" s="67">
        <v>2</v>
      </c>
      <c r="O18" s="68">
        <f t="shared" si="8"/>
        <v>460</v>
      </c>
      <c r="P18" s="69">
        <v>2</v>
      </c>
      <c r="Q18" s="70">
        <v>2</v>
      </c>
      <c r="R18" s="70">
        <v>2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9"/>
        <v>1.4909722222222219</v>
      </c>
      <c r="F19" s="61">
        <v>102.4</v>
      </c>
      <c r="G19" s="62">
        <v>25</v>
      </c>
      <c r="H19" s="63">
        <f t="shared" si="6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7"/>
        <v>1.6680555555555552</v>
      </c>
      <c r="M19" s="66">
        <v>1.9444444444444445E-2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6"/>
        <v>4.9305555555555554E-2</v>
      </c>
      <c r="I20" s="64">
        <v>0</v>
      </c>
      <c r="J20" s="176">
        <v>172</v>
      </c>
      <c r="K20" s="83">
        <v>108</v>
      </c>
      <c r="L20" s="60">
        <f t="shared" si="7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992.4</v>
      </c>
      <c r="G21" s="113">
        <f>AVERAGE(G6:G13,G18:G19)</f>
        <v>24.555555555555557</v>
      </c>
      <c r="H21" s="114">
        <f>AVERAGE(H6:H19)</f>
        <v>0.13530092592592594</v>
      </c>
      <c r="I21" s="115"/>
      <c r="J21" s="190">
        <f t="shared" ref="J21:K21" si="10">AVERAGE(J6:J20)</f>
        <v>612.76923076923072</v>
      </c>
      <c r="K21" s="190">
        <f t="shared" si="10"/>
        <v>610.92307692307691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152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153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9:AJ9"/>
    <mergeCell ref="AK9:AL9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300-000000000000}"/>
    <hyperlink ref="AG6" r:id="rId2" xr:uid="{00000000-0004-0000-0300-000001000000}"/>
    <hyperlink ref="Y7" r:id="rId3" xr:uid="{00000000-0004-0000-0300-000002000000}"/>
    <hyperlink ref="Y8" r:id="rId4" xr:uid="{00000000-0004-0000-0300-000003000000}"/>
    <hyperlink ref="Y9" r:id="rId5" xr:uid="{00000000-0004-0000-0300-000004000000}"/>
    <hyperlink ref="AG9" r:id="rId6" xr:uid="{00000000-0004-0000-0300-000005000000}"/>
    <hyperlink ref="Y10" r:id="rId7" xr:uid="{00000000-0004-0000-0300-000006000000}"/>
    <hyperlink ref="Y12" r:id="rId8" xr:uid="{00000000-0004-0000-0300-000007000000}"/>
    <hyperlink ref="Y13" r:id="rId9" xr:uid="{00000000-0004-0000-0300-000008000000}"/>
    <hyperlink ref="AG13" r:id="rId10" xr:uid="{00000000-0004-0000-0300-000009000000}"/>
    <hyperlink ref="Y14" r:id="rId11" xr:uid="{00000000-0004-0000-0300-00000A000000}"/>
    <hyperlink ref="Y16" r:id="rId12" xr:uid="{00000000-0004-0000-0300-00000B000000}"/>
    <hyperlink ref="AG16" r:id="rId13" xr:uid="{00000000-0004-0000-0300-00000C000000}"/>
    <hyperlink ref="Y17" r:id="rId14" xr:uid="{00000000-0004-0000-0300-00000D000000}"/>
    <hyperlink ref="AG17" r:id="rId15" xr:uid="{00000000-0004-0000-0300-00000E000000}"/>
    <hyperlink ref="Y18" r:id="rId16" xr:uid="{00000000-0004-0000-0300-00000F000000}"/>
    <hyperlink ref="Y19" r:id="rId17" xr:uid="{00000000-0004-0000-0300-000010000000}"/>
    <hyperlink ref="AG19" r:id="rId18" xr:uid="{00000000-0004-0000-0300-000011000000}"/>
    <hyperlink ref="Y20" r:id="rId19" xr:uid="{00000000-0004-0000-0300-000012000000}"/>
  </hyperlinks>
  <pageMargins left="0.25" right="0.25" top="0.75" bottom="0.75" header="0" footer="0"/>
  <pageSetup fitToHeight="0" orientation="landscape"/>
  <drawing r:id="rId20"/>
  <legacyDrawing r:id="rId2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9900"/>
    <pageSetUpPr fitToPage="1"/>
  </sheetPr>
  <dimension ref="A1:Z993"/>
  <sheetViews>
    <sheetView workbookViewId="0"/>
  </sheetViews>
  <sheetFormatPr baseColWidth="10" defaultColWidth="14.5" defaultRowHeight="15" customHeight="1" x14ac:dyDescent="0.2"/>
  <cols>
    <col min="1" max="1" width="9" customWidth="1"/>
    <col min="2" max="2" width="18.33203125" customWidth="1"/>
    <col min="3" max="3" width="1.1640625" customWidth="1"/>
    <col min="4" max="4" width="10.83203125" customWidth="1"/>
    <col min="5" max="6" width="12.5" customWidth="1"/>
    <col min="7" max="7" width="10.83203125" customWidth="1"/>
    <col min="8" max="8" width="1.1640625" customWidth="1"/>
    <col min="9" max="9" width="10.83203125" customWidth="1"/>
    <col min="10" max="10" width="1.1640625" customWidth="1"/>
    <col min="11" max="11" width="10.83203125" hidden="1" customWidth="1"/>
    <col min="12" max="12" width="12" hidden="1" customWidth="1"/>
    <col min="13" max="13" width="30.5" hidden="1" customWidth="1"/>
    <col min="14" max="26" width="10.83203125" customWidth="1"/>
  </cols>
  <sheetData>
    <row r="1" spans="1:26" ht="52.5" customHeight="1" x14ac:dyDescent="0.2">
      <c r="A1" s="2006" t="s">
        <v>927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4"/>
      <c r="N1" s="1407"/>
      <c r="O1" s="1408"/>
      <c r="P1" s="1408"/>
      <c r="Q1" s="1408"/>
      <c r="R1" s="1408"/>
      <c r="S1" s="1408"/>
      <c r="T1" s="1408"/>
      <c r="U1" s="1408"/>
      <c r="V1" s="1408"/>
      <c r="W1" s="1408"/>
      <c r="X1" s="1408"/>
      <c r="Y1" s="1408"/>
      <c r="Z1" s="1408"/>
    </row>
    <row r="2" spans="1:26" ht="27" customHeight="1" x14ac:dyDescent="0.2">
      <c r="A2" s="1409" t="s">
        <v>928</v>
      </c>
      <c r="B2" s="1410" t="s">
        <v>929</v>
      </c>
      <c r="C2" s="1411"/>
      <c r="D2" s="1410" t="s">
        <v>457</v>
      </c>
      <c r="E2" s="1410" t="s">
        <v>16</v>
      </c>
      <c r="F2" s="1410" t="s">
        <v>22</v>
      </c>
      <c r="G2" s="1410" t="s">
        <v>458</v>
      </c>
      <c r="H2" s="1411"/>
      <c r="I2" s="1410" t="s">
        <v>930</v>
      </c>
      <c r="J2" s="1411"/>
      <c r="K2" s="1410" t="s">
        <v>301</v>
      </c>
      <c r="L2" s="1410" t="s">
        <v>931</v>
      </c>
      <c r="M2" s="1412" t="s">
        <v>225</v>
      </c>
      <c r="N2" s="1407"/>
      <c r="O2" s="1408"/>
      <c r="P2" s="1408"/>
      <c r="Q2" s="1408"/>
      <c r="R2" s="1408"/>
      <c r="S2" s="1408"/>
      <c r="T2" s="1408"/>
      <c r="U2" s="1408"/>
      <c r="V2" s="1408"/>
      <c r="W2" s="1408"/>
      <c r="X2" s="1408"/>
      <c r="Y2" s="1408"/>
      <c r="Z2" s="1408"/>
    </row>
    <row r="3" spans="1:26" ht="29.25" customHeight="1" x14ac:dyDescent="0.2">
      <c r="A3" s="1992">
        <v>45457</v>
      </c>
      <c r="B3" s="2002" t="str">
        <f>'Horaire cyclistes'!C6</f>
        <v>Ville de Québec</v>
      </c>
      <c r="C3" s="1776"/>
      <c r="D3" s="1994">
        <v>0.625</v>
      </c>
      <c r="E3" s="1996">
        <f>'Horaire cyclistes'!E6</f>
        <v>0.375</v>
      </c>
      <c r="F3" s="1996">
        <f>'Horaire cyclistes'!K6</f>
        <v>220</v>
      </c>
      <c r="G3" s="1994">
        <f>F3+TIME(0,15,0)</f>
        <v>220.01041666666666</v>
      </c>
      <c r="H3" s="1776"/>
      <c r="I3" s="1995">
        <f>'Horaire cyclistes'!F6</f>
        <v>20.5</v>
      </c>
      <c r="J3" s="1776"/>
      <c r="K3" s="1413"/>
      <c r="L3" s="1414"/>
      <c r="M3" s="1415"/>
      <c r="N3" s="1407"/>
      <c r="O3" s="1408"/>
      <c r="P3" s="1408"/>
      <c r="Q3" s="1408"/>
      <c r="R3" s="1408"/>
      <c r="S3" s="1408"/>
      <c r="T3" s="1408"/>
      <c r="U3" s="1408"/>
      <c r="V3" s="1408"/>
      <c r="W3" s="1408"/>
      <c r="X3" s="1408"/>
      <c r="Y3" s="1408"/>
      <c r="Z3" s="1408"/>
    </row>
    <row r="4" spans="1:26" ht="31.5" customHeight="1" x14ac:dyDescent="0.2">
      <c r="A4" s="1646"/>
      <c r="B4" s="1609"/>
      <c r="C4" s="1616"/>
      <c r="D4" s="1616"/>
      <c r="E4" s="1616"/>
      <c r="F4" s="1616"/>
      <c r="G4" s="1616"/>
      <c r="H4" s="1616"/>
      <c r="I4" s="1616"/>
      <c r="J4" s="1616"/>
      <c r="K4" s="325"/>
      <c r="L4" s="1414"/>
      <c r="M4" s="1416"/>
      <c r="N4" s="1407"/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</row>
    <row r="5" spans="1:26" ht="16.5" customHeight="1" x14ac:dyDescent="0.2">
      <c r="A5" s="1646"/>
      <c r="B5" s="1417"/>
      <c r="C5" s="1418"/>
      <c r="D5" s="1987" t="s">
        <v>932</v>
      </c>
      <c r="E5" s="1598"/>
      <c r="F5" s="1599"/>
      <c r="G5" s="1419">
        <f>G3-D3</f>
        <v>219.38541666666666</v>
      </c>
      <c r="H5" s="1420"/>
      <c r="I5" s="1421"/>
      <c r="J5" s="1422"/>
      <c r="K5" s="1988"/>
      <c r="L5" s="1598"/>
      <c r="M5" s="1697"/>
      <c r="N5" s="1407"/>
      <c r="O5" s="1408"/>
      <c r="P5" s="1408"/>
      <c r="Q5" s="1408"/>
      <c r="R5" s="1408"/>
      <c r="S5" s="1408"/>
      <c r="T5" s="1408"/>
      <c r="U5" s="1408"/>
      <c r="V5" s="1408"/>
      <c r="W5" s="1408"/>
      <c r="X5" s="1408"/>
      <c r="Y5" s="1408"/>
      <c r="Z5" s="1408"/>
    </row>
    <row r="6" spans="1:26" ht="37.5" customHeight="1" x14ac:dyDescent="0.2">
      <c r="A6" s="1646"/>
      <c r="B6" s="1414" t="str">
        <f>'Horaire cyclistes'!C7</f>
        <v>Cap-Tourmente</v>
      </c>
      <c r="C6" s="1411"/>
      <c r="D6" s="1423">
        <f>G3</f>
        <v>220.01041666666666</v>
      </c>
      <c r="E6" s="1424">
        <f>'Horaire cyclistes'!E7</f>
        <v>0.45347222222222222</v>
      </c>
      <c r="F6" s="1424">
        <f>'Horaire cyclistes'!K7</f>
        <v>756</v>
      </c>
      <c r="G6" s="1414">
        <f>F6+TIME(0,15,0)</f>
        <v>756.01041666666663</v>
      </c>
      <c r="H6" s="1411"/>
      <c r="I6" s="1425">
        <f>'Horaire cyclistes'!F7</f>
        <v>118.6</v>
      </c>
      <c r="J6" s="1411"/>
      <c r="K6" s="1426"/>
      <c r="L6" s="1427"/>
      <c r="M6" s="1428"/>
      <c r="N6" s="1407"/>
      <c r="O6" s="1429"/>
      <c r="P6" s="1408"/>
      <c r="Q6" s="1408"/>
      <c r="R6" s="1408"/>
      <c r="S6" s="1408"/>
      <c r="T6" s="1408"/>
      <c r="U6" s="1408"/>
      <c r="V6" s="1408"/>
      <c r="W6" s="1408"/>
      <c r="X6" s="1408"/>
      <c r="Y6" s="1408"/>
      <c r="Z6" s="1408"/>
    </row>
    <row r="7" spans="1:26" ht="16.5" customHeight="1" x14ac:dyDescent="0.2">
      <c r="A7" s="1646"/>
      <c r="B7" s="1417"/>
      <c r="C7" s="1418"/>
      <c r="D7" s="1987" t="s">
        <v>932</v>
      </c>
      <c r="E7" s="1598"/>
      <c r="F7" s="1599"/>
      <c r="G7" s="1419">
        <f>G6-D6</f>
        <v>536</v>
      </c>
      <c r="H7" s="1420"/>
      <c r="I7" s="1421"/>
      <c r="J7" s="1422"/>
      <c r="K7" s="1988"/>
      <c r="L7" s="1598"/>
      <c r="M7" s="1697"/>
      <c r="N7" s="1407"/>
      <c r="O7" s="1408"/>
      <c r="P7" s="1408"/>
      <c r="Q7" s="1408"/>
      <c r="R7" s="1408"/>
      <c r="S7" s="1408"/>
      <c r="T7" s="1408"/>
      <c r="U7" s="1408"/>
      <c r="V7" s="1408"/>
      <c r="W7" s="1408"/>
      <c r="X7" s="1408"/>
      <c r="Y7" s="1408"/>
      <c r="Z7" s="1408"/>
    </row>
    <row r="8" spans="1:26" ht="16.5" customHeight="1" x14ac:dyDescent="0.2">
      <c r="A8" s="1646"/>
      <c r="B8" s="1417"/>
      <c r="C8" s="1418"/>
      <c r="D8" s="1987" t="s">
        <v>933</v>
      </c>
      <c r="E8" s="1598"/>
      <c r="F8" s="1599"/>
      <c r="G8" s="1430">
        <f>G5+G7</f>
        <v>755.38541666666663</v>
      </c>
      <c r="H8" s="1420"/>
      <c r="I8" s="1431">
        <f>I3+I6</f>
        <v>139.1</v>
      </c>
      <c r="J8" s="1422"/>
      <c r="K8" s="1988"/>
      <c r="L8" s="1598"/>
      <c r="M8" s="1697"/>
      <c r="N8" s="1407"/>
      <c r="O8" s="1408"/>
      <c r="P8" s="1408"/>
      <c r="Q8" s="1408"/>
      <c r="R8" s="1408"/>
      <c r="S8" s="1408"/>
      <c r="T8" s="1408"/>
      <c r="U8" s="1408"/>
      <c r="V8" s="1408"/>
      <c r="W8" s="1408"/>
      <c r="X8" s="1408"/>
      <c r="Y8" s="1408"/>
      <c r="Z8" s="1408"/>
    </row>
    <row r="9" spans="1:26" ht="16.5" customHeight="1" x14ac:dyDescent="0.2">
      <c r="A9" s="1654"/>
      <c r="B9" s="2014" t="s">
        <v>934</v>
      </c>
      <c r="C9" s="2015"/>
      <c r="D9" s="2015"/>
      <c r="E9" s="2015"/>
      <c r="F9" s="2015"/>
      <c r="G9" s="2015"/>
      <c r="H9" s="2015"/>
      <c r="I9" s="2015"/>
      <c r="J9" s="2015"/>
      <c r="K9" s="2015"/>
      <c r="L9" s="1929"/>
      <c r="M9" s="1432">
        <v>7.5</v>
      </c>
      <c r="N9" s="1407"/>
      <c r="O9" s="1408"/>
      <c r="P9" s="1408"/>
      <c r="Q9" s="1408"/>
      <c r="R9" s="1408"/>
      <c r="S9" s="1408"/>
      <c r="T9" s="1408"/>
      <c r="U9" s="1408"/>
      <c r="V9" s="1408"/>
      <c r="W9" s="1408"/>
      <c r="X9" s="1408"/>
      <c r="Y9" s="1408"/>
      <c r="Z9" s="1408"/>
    </row>
    <row r="10" spans="1:26" ht="10.5" customHeight="1" x14ac:dyDescent="0.2">
      <c r="A10" s="1433"/>
      <c r="B10" s="1434"/>
      <c r="C10" s="1435"/>
      <c r="D10" s="1435"/>
      <c r="E10" s="1435"/>
      <c r="F10" s="1435"/>
      <c r="G10" s="1435"/>
      <c r="H10" s="1435"/>
      <c r="I10" s="1435"/>
      <c r="J10" s="1435"/>
      <c r="K10" s="1436"/>
      <c r="L10" s="1436"/>
      <c r="M10" s="1437"/>
      <c r="N10" s="1407"/>
      <c r="O10" s="1408"/>
      <c r="P10" s="1408"/>
      <c r="Q10" s="1408"/>
      <c r="R10" s="1408"/>
      <c r="S10" s="1408"/>
      <c r="T10" s="1408"/>
      <c r="U10" s="1408"/>
      <c r="V10" s="1408"/>
      <c r="W10" s="1408"/>
      <c r="X10" s="1408"/>
      <c r="Y10" s="1408"/>
      <c r="Z10" s="1408"/>
    </row>
    <row r="11" spans="1:26" ht="36.75" customHeight="1" x14ac:dyDescent="0.2">
      <c r="A11" s="1992">
        <v>45458</v>
      </c>
      <c r="B11" s="1414" t="str">
        <f>'Horaire cyclistes'!C11</f>
        <v>Rivière Chaudière</v>
      </c>
      <c r="C11" s="1438"/>
      <c r="D11" s="1414">
        <v>0.33333333333333331</v>
      </c>
      <c r="E11" s="1424">
        <f>'Horaire cyclistes'!E10</f>
        <v>0</v>
      </c>
      <c r="F11" s="1424">
        <f>'Horaire cyclistes'!K10</f>
        <v>0</v>
      </c>
      <c r="G11" s="1414">
        <f>F11+TIME(0,15,0)</f>
        <v>1.0416666666666666E-2</v>
      </c>
      <c r="H11" s="1438"/>
      <c r="I11" s="1439">
        <f>'Horaire cyclistes'!F10</f>
        <v>0</v>
      </c>
      <c r="J11" s="1438"/>
      <c r="K11" s="1413"/>
      <c r="L11" s="1440"/>
      <c r="M11" s="1413"/>
      <c r="N11" s="1441"/>
      <c r="O11" s="1442"/>
      <c r="P11" s="1443"/>
      <c r="Q11" s="1443"/>
      <c r="R11" s="1443"/>
      <c r="S11" s="1443"/>
      <c r="T11" s="1443"/>
      <c r="U11" s="1443"/>
      <c r="V11" s="1443"/>
      <c r="W11" s="1443"/>
      <c r="X11" s="1443"/>
      <c r="Y11" s="1443"/>
      <c r="Z11" s="1443"/>
    </row>
    <row r="12" spans="1:26" ht="25.5" customHeight="1" x14ac:dyDescent="0.2">
      <c r="A12" s="1646"/>
      <c r="B12" s="1417"/>
      <c r="C12" s="1418"/>
      <c r="D12" s="1987" t="s">
        <v>932</v>
      </c>
      <c r="E12" s="1598"/>
      <c r="F12" s="1599"/>
      <c r="G12" s="1419">
        <f>G11-D11</f>
        <v>-0.32291666666666663</v>
      </c>
      <c r="H12" s="1420"/>
      <c r="I12" s="1421"/>
      <c r="J12" s="1422"/>
      <c r="K12" s="1988"/>
      <c r="L12" s="1598"/>
      <c r="M12" s="1697"/>
      <c r="N12" s="1441"/>
      <c r="O12" s="1442"/>
      <c r="P12" s="1443"/>
      <c r="Q12" s="1443"/>
      <c r="R12" s="1443"/>
      <c r="S12" s="1443"/>
      <c r="T12" s="1443"/>
      <c r="U12" s="1443"/>
      <c r="V12" s="1443"/>
      <c r="W12" s="1443"/>
      <c r="X12" s="1443"/>
      <c r="Y12" s="1443"/>
      <c r="Z12" s="1443"/>
    </row>
    <row r="13" spans="1:26" ht="25.5" customHeight="1" x14ac:dyDescent="0.2">
      <c r="A13" s="1646"/>
      <c r="B13" s="1989" t="s">
        <v>935</v>
      </c>
      <c r="C13" s="1664"/>
      <c r="D13" s="1664"/>
      <c r="E13" s="1664"/>
      <c r="F13" s="1664"/>
      <c r="G13" s="1664"/>
      <c r="H13" s="1664"/>
      <c r="I13" s="1664"/>
      <c r="J13" s="1664"/>
      <c r="K13" s="1664"/>
      <c r="L13" s="1665"/>
      <c r="M13" s="1444">
        <v>2.5</v>
      </c>
      <c r="N13" s="1441"/>
      <c r="O13" s="1442"/>
      <c r="P13" s="1443"/>
      <c r="Q13" s="1443"/>
      <c r="R13" s="1443"/>
      <c r="S13" s="1443"/>
      <c r="T13" s="1443"/>
      <c r="U13" s="1443"/>
      <c r="V13" s="1443"/>
      <c r="W13" s="1443"/>
      <c r="X13" s="1443"/>
      <c r="Y13" s="1443"/>
      <c r="Z13" s="1443"/>
    </row>
    <row r="14" spans="1:26" ht="25.5" customHeight="1" x14ac:dyDescent="0.2">
      <c r="A14" s="1646"/>
      <c r="B14" s="1990">
        <f>'Horaire cyclistes'!D13</f>
        <v>0</v>
      </c>
      <c r="C14" s="1991"/>
      <c r="D14" s="1990">
        <v>0.59513888888888888</v>
      </c>
      <c r="E14" s="1993">
        <f>'Horaire cyclistes'!E13</f>
        <v>0.69791666666666663</v>
      </c>
      <c r="F14" s="1993">
        <f>'Horaire cyclistes'!K13</f>
        <v>703</v>
      </c>
      <c r="G14" s="1990">
        <f>F14+TIME(0,15,0)</f>
        <v>703.01041666666663</v>
      </c>
      <c r="H14" s="1991"/>
      <c r="I14" s="2016">
        <f>'Horaire cyclistes'!F13</f>
        <v>98.6</v>
      </c>
      <c r="J14" s="1991"/>
      <c r="K14" s="1445"/>
      <c r="L14" s="1446"/>
      <c r="M14" s="1447"/>
      <c r="N14" s="1441"/>
      <c r="O14" s="1442"/>
      <c r="P14" s="1443"/>
      <c r="Q14" s="1443"/>
      <c r="R14" s="1443"/>
      <c r="S14" s="1443"/>
      <c r="T14" s="1443"/>
      <c r="U14" s="1443"/>
      <c r="V14" s="1443"/>
      <c r="W14" s="1443"/>
      <c r="X14" s="1443"/>
      <c r="Y14" s="1443"/>
      <c r="Z14" s="1443"/>
    </row>
    <row r="15" spans="1:26" ht="31.5" customHeight="1" x14ac:dyDescent="0.2">
      <c r="A15" s="1646"/>
      <c r="B15" s="1596"/>
      <c r="C15" s="1596"/>
      <c r="D15" s="1596"/>
      <c r="E15" s="1596"/>
      <c r="F15" s="1596"/>
      <c r="G15" s="1596"/>
      <c r="H15" s="1596"/>
      <c r="I15" s="1596"/>
      <c r="J15" s="1596"/>
      <c r="K15" s="1445"/>
      <c r="L15" s="1446"/>
      <c r="M15" s="1448"/>
      <c r="N15" s="1441"/>
      <c r="O15" s="1442"/>
      <c r="P15" s="1443"/>
      <c r="Q15" s="1443"/>
      <c r="R15" s="1443"/>
      <c r="S15" s="1443"/>
      <c r="T15" s="1443"/>
      <c r="U15" s="1443"/>
      <c r="V15" s="1443"/>
      <c r="W15" s="1443"/>
      <c r="X15" s="1443"/>
      <c r="Y15" s="1443"/>
      <c r="Z15" s="1443"/>
    </row>
    <row r="16" spans="1:26" ht="16.5" customHeight="1" x14ac:dyDescent="0.2">
      <c r="A16" s="1646"/>
      <c r="B16" s="1417"/>
      <c r="C16" s="1418"/>
      <c r="D16" s="1987" t="s">
        <v>932</v>
      </c>
      <c r="E16" s="1598"/>
      <c r="F16" s="1599"/>
      <c r="G16" s="1419">
        <f>G14-D14</f>
        <v>702.41527777777776</v>
      </c>
      <c r="H16" s="1420"/>
      <c r="I16" s="1421"/>
      <c r="J16" s="1422"/>
      <c r="K16" s="1988"/>
      <c r="L16" s="1598"/>
      <c r="M16" s="1697"/>
      <c r="N16" s="1407"/>
      <c r="O16" s="1408"/>
      <c r="P16" s="1408"/>
      <c r="Q16" s="1408"/>
      <c r="R16" s="1408"/>
      <c r="S16" s="1408"/>
      <c r="T16" s="1408"/>
      <c r="U16" s="1408"/>
      <c r="V16" s="1408"/>
      <c r="W16" s="1408"/>
      <c r="X16" s="1408"/>
      <c r="Y16" s="1408"/>
      <c r="Z16" s="1408"/>
    </row>
    <row r="17" spans="1:26" ht="16.5" customHeight="1" x14ac:dyDescent="0.2">
      <c r="A17" s="1646"/>
      <c r="B17" s="1417"/>
      <c r="C17" s="1418"/>
      <c r="D17" s="1987" t="s">
        <v>933</v>
      </c>
      <c r="E17" s="1598"/>
      <c r="F17" s="1599"/>
      <c r="G17" s="1430">
        <f>G12+G16</f>
        <v>702.09236111111113</v>
      </c>
      <c r="H17" s="1420"/>
      <c r="I17" s="1431">
        <f>I11+I14</f>
        <v>98.6</v>
      </c>
      <c r="J17" s="1422"/>
      <c r="K17" s="1988"/>
      <c r="L17" s="1598"/>
      <c r="M17" s="1697"/>
      <c r="N17" s="1407"/>
      <c r="O17" s="1408"/>
      <c r="P17" s="1408"/>
      <c r="Q17" s="1408"/>
      <c r="R17" s="1408"/>
      <c r="S17" s="1408"/>
      <c r="T17" s="1408"/>
      <c r="U17" s="1408"/>
      <c r="V17" s="1408"/>
      <c r="W17" s="1408"/>
      <c r="X17" s="1408"/>
      <c r="Y17" s="1408"/>
      <c r="Z17" s="1408"/>
    </row>
    <row r="18" spans="1:26" ht="26.25" customHeight="1" x14ac:dyDescent="0.2">
      <c r="A18" s="1654"/>
      <c r="B18" s="2014" t="s">
        <v>936</v>
      </c>
      <c r="C18" s="2015"/>
      <c r="D18" s="2015"/>
      <c r="E18" s="2015"/>
      <c r="F18" s="2015"/>
      <c r="G18" s="2015"/>
      <c r="H18" s="2015"/>
      <c r="I18" s="2015"/>
      <c r="J18" s="2015"/>
      <c r="K18" s="2015"/>
      <c r="L18" s="1929"/>
      <c r="M18" s="1449">
        <v>13</v>
      </c>
      <c r="N18" s="1407"/>
      <c r="O18" s="1408"/>
      <c r="P18" s="1408"/>
      <c r="Q18" s="1408"/>
      <c r="R18" s="1408"/>
      <c r="S18" s="1408"/>
      <c r="T18" s="1408"/>
      <c r="U18" s="1408"/>
      <c r="V18" s="1408"/>
      <c r="W18" s="1408"/>
      <c r="X18" s="1408"/>
      <c r="Y18" s="1408"/>
      <c r="Z18" s="1408"/>
    </row>
    <row r="19" spans="1:26" ht="10.5" customHeight="1" x14ac:dyDescent="0.2">
      <c r="A19" s="1450"/>
      <c r="B19" s="1451"/>
      <c r="C19" s="1452"/>
      <c r="D19" s="1452"/>
      <c r="E19" s="1452"/>
      <c r="F19" s="1452"/>
      <c r="G19" s="1452"/>
      <c r="H19" s="1452"/>
      <c r="I19" s="1452"/>
      <c r="J19" s="1452"/>
      <c r="K19" s="1453"/>
      <c r="L19" s="1453"/>
      <c r="M19" s="1454"/>
      <c r="N19" s="1407"/>
      <c r="O19" s="1408"/>
      <c r="P19" s="1408"/>
      <c r="Q19" s="1429"/>
      <c r="R19" s="1408"/>
      <c r="S19" s="1408"/>
      <c r="T19" s="1408"/>
      <c r="U19" s="1408"/>
      <c r="V19" s="1408"/>
      <c r="W19" s="1408"/>
      <c r="X19" s="1408"/>
      <c r="Y19" s="1408"/>
      <c r="Z19" s="1408"/>
    </row>
    <row r="20" spans="1:26" ht="26.25" customHeight="1" x14ac:dyDescent="0.2">
      <c r="A20" s="1992">
        <v>45459</v>
      </c>
      <c r="B20" s="1455">
        <f>'Horaire cyclistes'!D17</f>
        <v>0</v>
      </c>
      <c r="C20" s="1456"/>
      <c r="D20" s="1457">
        <v>0.33333333333333331</v>
      </c>
      <c r="E20" s="1458">
        <f>'Horaire cyclistes'!E17</f>
        <v>1.2819444444444443</v>
      </c>
      <c r="F20" s="1458">
        <f>'Horaire cyclistes'!K17</f>
        <v>899</v>
      </c>
      <c r="G20" s="1459">
        <f>F20+TIME(0,15,0)</f>
        <v>899.01041666666663</v>
      </c>
      <c r="H20" s="1460"/>
      <c r="I20" s="1461"/>
      <c r="J20" s="1462"/>
      <c r="K20" s="1463"/>
      <c r="L20" s="1463"/>
      <c r="M20" s="1463"/>
      <c r="N20" s="1407"/>
      <c r="O20" s="1408"/>
      <c r="P20" s="1408"/>
      <c r="Q20" s="1408"/>
      <c r="R20" s="1408"/>
      <c r="S20" s="1408"/>
      <c r="T20" s="1408"/>
      <c r="U20" s="1408"/>
      <c r="V20" s="1408"/>
      <c r="W20" s="1408"/>
      <c r="X20" s="1408"/>
      <c r="Y20" s="1408"/>
      <c r="Z20" s="1408"/>
    </row>
    <row r="21" spans="1:26" ht="26.25" customHeight="1" x14ac:dyDescent="0.2">
      <c r="A21" s="1646"/>
      <c r="B21" s="1417"/>
      <c r="C21" s="1418"/>
      <c r="D21" s="1987" t="s">
        <v>932</v>
      </c>
      <c r="E21" s="1598"/>
      <c r="F21" s="1599"/>
      <c r="G21" s="1419">
        <f>G20-D20</f>
        <v>898.67708333333326</v>
      </c>
      <c r="H21" s="1420"/>
      <c r="I21" s="1421"/>
      <c r="J21" s="1422"/>
      <c r="K21" s="1988"/>
      <c r="L21" s="1598"/>
      <c r="M21" s="1697"/>
      <c r="N21" s="1407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</row>
    <row r="22" spans="1:26" ht="31.5" customHeight="1" x14ac:dyDescent="0.2">
      <c r="A22" s="1646"/>
      <c r="B22" s="1414" t="e">
        <f>#REF!</f>
        <v>#REF!</v>
      </c>
      <c r="C22" s="1411"/>
      <c r="D22" s="1414">
        <f>G20</f>
        <v>899.01041666666663</v>
      </c>
      <c r="E22" s="1424">
        <f>'Horaire cyclistes'!E18</f>
        <v>1.473611111111111</v>
      </c>
      <c r="F22" s="1424">
        <f>'Horaire cyclistes'!K18</f>
        <v>540</v>
      </c>
      <c r="G22" s="1414">
        <f>F22+TIME(0,15,0)</f>
        <v>540.01041666666663</v>
      </c>
      <c r="H22" s="1411"/>
      <c r="I22" s="1439">
        <f>'Horaire cyclistes'!F18</f>
        <v>85.3</v>
      </c>
      <c r="J22" s="1411"/>
      <c r="K22" s="1414"/>
      <c r="L22" s="1414"/>
      <c r="M22" s="1464"/>
      <c r="N22" s="1407"/>
      <c r="O22" s="1408"/>
      <c r="P22" s="1408"/>
      <c r="Q22" s="1408"/>
      <c r="R22" s="1408"/>
      <c r="S22" s="1408"/>
      <c r="T22" s="1408"/>
      <c r="U22" s="1408"/>
      <c r="V22" s="1408"/>
      <c r="W22" s="1408"/>
      <c r="X22" s="1408"/>
      <c r="Y22" s="1408"/>
      <c r="Z22" s="1408"/>
    </row>
    <row r="23" spans="1:26" ht="16.5" customHeight="1" x14ac:dyDescent="0.2">
      <c r="A23" s="1646"/>
      <c r="B23" s="1417"/>
      <c r="C23" s="1418"/>
      <c r="D23" s="1987" t="s">
        <v>932</v>
      </c>
      <c r="E23" s="1598"/>
      <c r="F23" s="1599"/>
      <c r="G23" s="1430">
        <f>G22-D22</f>
        <v>-359</v>
      </c>
      <c r="H23" s="1420"/>
      <c r="I23" s="1421"/>
      <c r="J23" s="1422"/>
      <c r="K23" s="1988"/>
      <c r="L23" s="1598"/>
      <c r="M23" s="1697"/>
      <c r="N23" s="1407"/>
      <c r="O23" s="1408"/>
      <c r="P23" s="1408"/>
      <c r="Q23" s="1408"/>
      <c r="R23" s="1408"/>
      <c r="S23" s="1408"/>
      <c r="T23" s="1408"/>
      <c r="U23" s="1408"/>
      <c r="V23" s="1408"/>
      <c r="W23" s="1408"/>
      <c r="X23" s="1408"/>
      <c r="Y23" s="1408"/>
      <c r="Z23" s="1408"/>
    </row>
    <row r="24" spans="1:26" ht="16.5" customHeight="1" x14ac:dyDescent="0.2">
      <c r="A24" s="1646"/>
      <c r="B24" s="2003" t="s">
        <v>937</v>
      </c>
      <c r="C24" s="1598"/>
      <c r="D24" s="1598"/>
      <c r="E24" s="1598"/>
      <c r="F24" s="1598"/>
      <c r="G24" s="1598"/>
      <c r="H24" s="1598"/>
      <c r="I24" s="1598"/>
      <c r="J24" s="1598"/>
      <c r="K24" s="1598"/>
      <c r="L24" s="1599"/>
      <c r="M24" s="1444">
        <v>3</v>
      </c>
      <c r="N24" s="1407"/>
      <c r="O24" s="1408"/>
      <c r="P24" s="1408"/>
      <c r="Q24" s="1408"/>
      <c r="R24" s="1408"/>
      <c r="S24" s="1408"/>
      <c r="T24" s="1408"/>
      <c r="U24" s="1408"/>
      <c r="V24" s="1408"/>
      <c r="W24" s="1408"/>
      <c r="X24" s="1408"/>
      <c r="Y24" s="1408"/>
      <c r="Z24" s="1408"/>
    </row>
    <row r="25" spans="1:26" ht="31.5" customHeight="1" x14ac:dyDescent="0.2">
      <c r="A25" s="1646"/>
      <c r="B25" s="1999">
        <f>'Horaire cyclistes'!D20</f>
        <v>0</v>
      </c>
      <c r="C25" s="2000"/>
      <c r="D25" s="1999">
        <v>0.89166666666666672</v>
      </c>
      <c r="E25" s="2007" t="str">
        <f>'Horaire cyclistes'!E20</f>
        <v>Total</v>
      </c>
      <c r="F25" s="2007">
        <f>'Horaire cyclistes'!K20</f>
        <v>590.66666666666663</v>
      </c>
      <c r="G25" s="1994">
        <f>F25+TIME(0,15,0)</f>
        <v>590.67708333333326</v>
      </c>
      <c r="H25" s="2000"/>
      <c r="I25" s="2008" t="e">
        <f>#REF!</f>
        <v>#REF!</v>
      </c>
      <c r="J25" s="2000"/>
      <c r="K25" s="1465"/>
      <c r="L25" s="1466"/>
      <c r="M25" s="1467"/>
      <c r="N25" s="1407"/>
      <c r="O25" s="1408"/>
      <c r="P25" s="1408"/>
      <c r="Q25" s="1408"/>
      <c r="R25" s="1408"/>
      <c r="S25" s="1408"/>
      <c r="T25" s="1408"/>
      <c r="U25" s="1408"/>
      <c r="V25" s="1408"/>
      <c r="W25" s="1408"/>
      <c r="X25" s="1408"/>
      <c r="Y25" s="1408"/>
      <c r="Z25" s="1408"/>
    </row>
    <row r="26" spans="1:26" ht="31.5" customHeight="1" x14ac:dyDescent="0.2">
      <c r="A26" s="1646"/>
      <c r="B26" s="1616"/>
      <c r="C26" s="1619"/>
      <c r="D26" s="1616"/>
      <c r="E26" s="1616"/>
      <c r="F26" s="1616"/>
      <c r="G26" s="1616"/>
      <c r="H26" s="1619"/>
      <c r="I26" s="1616"/>
      <c r="J26" s="1619"/>
      <c r="K26" s="1465"/>
      <c r="L26" s="1466"/>
      <c r="M26" s="1467"/>
      <c r="N26" s="1407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</row>
    <row r="27" spans="1:26" ht="31.5" customHeight="1" x14ac:dyDescent="0.2">
      <c r="A27" s="1646"/>
      <c r="B27" s="1417"/>
      <c r="C27" s="1616"/>
      <c r="D27" s="1987" t="s">
        <v>932</v>
      </c>
      <c r="E27" s="1598"/>
      <c r="F27" s="1599"/>
      <c r="G27" s="603">
        <f>G25-D25</f>
        <v>589.78541666666661</v>
      </c>
      <c r="H27" s="1616"/>
      <c r="I27" s="1443"/>
      <c r="J27" s="1616"/>
      <c r="K27" s="1988"/>
      <c r="L27" s="1598"/>
      <c r="M27" s="1697"/>
      <c r="N27" s="1468"/>
      <c r="O27" s="1408"/>
      <c r="P27" s="1408"/>
      <c r="Q27" s="1429"/>
      <c r="R27" s="1408"/>
      <c r="S27" s="1408"/>
      <c r="T27" s="1408"/>
      <c r="U27" s="1408"/>
      <c r="V27" s="1408"/>
      <c r="W27" s="1408"/>
      <c r="X27" s="1408"/>
      <c r="Y27" s="1408"/>
      <c r="Z27" s="1408"/>
    </row>
    <row r="28" spans="1:26" ht="16.5" customHeight="1" x14ac:dyDescent="0.2">
      <c r="A28" s="1646"/>
      <c r="B28" s="1417"/>
      <c r="C28" s="1418"/>
      <c r="D28" s="1987" t="s">
        <v>933</v>
      </c>
      <c r="E28" s="1598"/>
      <c r="F28" s="1599"/>
      <c r="G28" s="1469">
        <f>G21+G23+G27</f>
        <v>1129.4624999999999</v>
      </c>
      <c r="H28" s="1420"/>
      <c r="I28" s="1431" t="e">
        <f>I25+#REF!</f>
        <v>#REF!</v>
      </c>
      <c r="J28" s="1422"/>
      <c r="K28" s="1988"/>
      <c r="L28" s="1598"/>
      <c r="M28" s="1697"/>
      <c r="N28" s="1407"/>
      <c r="O28" s="1408"/>
      <c r="P28" s="1408"/>
      <c r="Q28" s="1408"/>
      <c r="R28" s="1408"/>
      <c r="S28" s="1408"/>
      <c r="T28" s="1408"/>
      <c r="U28" s="1408"/>
      <c r="V28" s="1408"/>
      <c r="W28" s="1408"/>
      <c r="X28" s="1408"/>
      <c r="Y28" s="1408"/>
      <c r="Z28" s="1408"/>
    </row>
    <row r="29" spans="1:26" ht="16.5" customHeight="1" x14ac:dyDescent="0.2">
      <c r="A29" s="1654"/>
      <c r="B29" s="2003" t="s">
        <v>938</v>
      </c>
      <c r="C29" s="1598"/>
      <c r="D29" s="1598"/>
      <c r="E29" s="1598"/>
      <c r="F29" s="1598"/>
      <c r="G29" s="1598"/>
      <c r="H29" s="1598"/>
      <c r="I29" s="1598"/>
      <c r="J29" s="1598"/>
      <c r="K29" s="1598"/>
      <c r="L29" s="1599"/>
      <c r="M29" s="1449">
        <v>5.25</v>
      </c>
      <c r="N29" s="1407"/>
      <c r="O29" s="1408"/>
      <c r="P29" s="1408"/>
      <c r="Q29" s="1408"/>
      <c r="R29" s="1408"/>
      <c r="S29" s="1408"/>
      <c r="T29" s="1408"/>
      <c r="U29" s="1408"/>
      <c r="V29" s="1408"/>
      <c r="W29" s="1408"/>
      <c r="X29" s="1408"/>
      <c r="Y29" s="1408"/>
      <c r="Z29" s="1408"/>
    </row>
    <row r="30" spans="1:26" ht="10.5" customHeight="1" x14ac:dyDescent="0.2">
      <c r="A30" s="1450"/>
      <c r="B30" s="1451"/>
      <c r="C30" s="1452"/>
      <c r="D30" s="1452"/>
      <c r="E30" s="1452"/>
      <c r="F30" s="1452"/>
      <c r="G30" s="1452"/>
      <c r="H30" s="1452"/>
      <c r="I30" s="1452"/>
      <c r="J30" s="1452"/>
      <c r="K30" s="1453"/>
      <c r="L30" s="1453"/>
      <c r="M30" s="1454"/>
      <c r="N30" s="1407"/>
      <c r="O30" s="1408"/>
      <c r="P30" s="1408"/>
      <c r="Q30" s="1408"/>
      <c r="R30" s="1408"/>
      <c r="S30" s="1408"/>
      <c r="T30" s="1408"/>
      <c r="U30" s="1408"/>
      <c r="V30" s="1408"/>
      <c r="W30" s="1408"/>
      <c r="X30" s="1408"/>
      <c r="Y30" s="1408"/>
      <c r="Z30" s="1408"/>
    </row>
    <row r="31" spans="1:26" ht="10.5" customHeight="1" x14ac:dyDescent="0.2">
      <c r="A31" s="1470"/>
      <c r="B31" s="1451"/>
      <c r="C31" s="1452"/>
      <c r="D31" s="1452"/>
      <c r="E31" s="1452"/>
      <c r="F31" s="1452"/>
      <c r="G31" s="1452"/>
      <c r="H31" s="1452"/>
      <c r="I31" s="1452"/>
      <c r="J31" s="1452"/>
      <c r="K31" s="1453"/>
      <c r="L31" s="1453"/>
      <c r="M31" s="1454"/>
      <c r="N31" s="1407"/>
      <c r="O31" s="1408"/>
      <c r="P31" s="1408"/>
      <c r="Q31" s="1408"/>
      <c r="R31" s="1408"/>
      <c r="S31" s="1408"/>
      <c r="T31" s="1408"/>
      <c r="U31" s="1408"/>
      <c r="V31" s="1408"/>
      <c r="W31" s="1408"/>
      <c r="X31" s="1408"/>
      <c r="Y31" s="1408"/>
      <c r="Z31" s="1408"/>
    </row>
    <row r="32" spans="1:26" ht="31.5" customHeight="1" x14ac:dyDescent="0.2">
      <c r="A32" s="1471"/>
      <c r="B32" s="1472"/>
      <c r="C32" s="1473"/>
      <c r="D32" s="1474"/>
      <c r="E32" s="1474" t="s">
        <v>939</v>
      </c>
      <c r="F32" s="1474"/>
      <c r="G32" s="1475" t="s">
        <v>940</v>
      </c>
      <c r="H32" s="1476"/>
      <c r="I32" s="1477" t="e">
        <f>I8+I17+I28+#REF!</f>
        <v>#REF!</v>
      </c>
      <c r="J32" s="1478"/>
      <c r="K32" s="2004" t="s">
        <v>941</v>
      </c>
      <c r="L32" s="2005"/>
      <c r="M32" s="1479">
        <f>M9+M13+M18+M24+M29</f>
        <v>31.25</v>
      </c>
      <c r="N32" s="1407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</row>
    <row r="33" spans="1:26" ht="45.75" customHeight="1" x14ac:dyDescent="0.2">
      <c r="A33" s="1480"/>
      <c r="B33" s="1481"/>
      <c r="C33" s="1480"/>
      <c r="D33" s="1482"/>
      <c r="E33" s="1482"/>
      <c r="F33" s="1482"/>
      <c r="G33" s="1482"/>
      <c r="H33" s="1483"/>
      <c r="I33" s="1482"/>
      <c r="J33" s="1482"/>
      <c r="K33" s="1484"/>
      <c r="L33" s="1484"/>
      <c r="M33" s="1485"/>
      <c r="N33" s="1408"/>
      <c r="O33" s="1408"/>
      <c r="P33" s="1408"/>
      <c r="Q33" s="1408"/>
      <c r="R33" s="1408"/>
      <c r="S33" s="1408"/>
      <c r="T33" s="1408"/>
      <c r="U33" s="1408"/>
      <c r="V33" s="1408"/>
      <c r="W33" s="1408"/>
      <c r="X33" s="1408"/>
      <c r="Y33" s="1408"/>
      <c r="Z33" s="1408"/>
    </row>
    <row r="34" spans="1:26" ht="52.5" customHeight="1" x14ac:dyDescent="0.2">
      <c r="A34" s="2006" t="s">
        <v>942</v>
      </c>
      <c r="B34" s="1672"/>
      <c r="C34" s="1672"/>
      <c r="D34" s="1672"/>
      <c r="E34" s="1672"/>
      <c r="F34" s="1672"/>
      <c r="G34" s="1672"/>
      <c r="H34" s="1672"/>
      <c r="I34" s="1672"/>
      <c r="J34" s="1672"/>
      <c r="K34" s="1672"/>
      <c r="L34" s="1672"/>
      <c r="M34" s="1674"/>
      <c r="N34" s="1407"/>
      <c r="O34" s="1408"/>
      <c r="P34" s="1408"/>
      <c r="Q34" s="1408"/>
      <c r="R34" s="1408"/>
      <c r="S34" s="1408"/>
      <c r="T34" s="1408"/>
      <c r="U34" s="1408"/>
      <c r="V34" s="1408"/>
      <c r="W34" s="1408"/>
      <c r="X34" s="1408"/>
      <c r="Y34" s="1408"/>
      <c r="Z34" s="1408"/>
    </row>
    <row r="35" spans="1:26" ht="29.25" customHeight="1" x14ac:dyDescent="0.2">
      <c r="A35" s="1409" t="s">
        <v>928</v>
      </c>
      <c r="B35" s="1410" t="s">
        <v>293</v>
      </c>
      <c r="C35" s="1411"/>
      <c r="D35" s="1410" t="s">
        <v>457</v>
      </c>
      <c r="E35" s="1410" t="s">
        <v>16</v>
      </c>
      <c r="F35" s="1410" t="s">
        <v>22</v>
      </c>
      <c r="G35" s="1410" t="s">
        <v>458</v>
      </c>
      <c r="H35" s="1411"/>
      <c r="I35" s="1410" t="s">
        <v>930</v>
      </c>
      <c r="J35" s="1411"/>
      <c r="K35" s="1410" t="s">
        <v>301</v>
      </c>
      <c r="L35" s="1410" t="s">
        <v>931</v>
      </c>
      <c r="M35" s="1412" t="s">
        <v>225</v>
      </c>
      <c r="N35" s="1407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</row>
    <row r="36" spans="1:26" ht="29.25" customHeight="1" x14ac:dyDescent="0.2">
      <c r="A36" s="2001">
        <v>45085</v>
      </c>
      <c r="B36" s="2002" t="e">
        <f>#REF!</f>
        <v>#REF!</v>
      </c>
      <c r="C36" s="1776"/>
      <c r="D36" s="1994">
        <v>0.625</v>
      </c>
      <c r="E36" s="1996" t="e">
        <f>#REF!</f>
        <v>#REF!</v>
      </c>
      <c r="F36" s="1996" t="e">
        <f>#REF!</f>
        <v>#REF!</v>
      </c>
      <c r="G36" s="1994" t="e">
        <f>F36+TIME(0,15,0)</f>
        <v>#REF!</v>
      </c>
      <c r="H36" s="1776"/>
      <c r="I36" s="1995" t="e">
        <f>#REF!</f>
        <v>#REF!</v>
      </c>
      <c r="J36" s="1776"/>
      <c r="K36" s="577"/>
      <c r="L36" s="1414"/>
      <c r="M36" s="1415"/>
      <c r="N36" s="1407"/>
      <c r="O36" s="1408"/>
      <c r="P36" s="1408"/>
      <c r="Q36" s="1408"/>
      <c r="R36" s="1408"/>
      <c r="S36" s="1408"/>
      <c r="T36" s="1408"/>
      <c r="U36" s="1408"/>
      <c r="V36" s="1408"/>
      <c r="W36" s="1408"/>
      <c r="X36" s="1408"/>
      <c r="Y36" s="1408"/>
      <c r="Z36" s="1408"/>
    </row>
    <row r="37" spans="1:26" ht="31.5" customHeight="1" x14ac:dyDescent="0.2">
      <c r="A37" s="1646"/>
      <c r="B37" s="1609"/>
      <c r="C37" s="1616"/>
      <c r="D37" s="1616"/>
      <c r="E37" s="1616"/>
      <c r="F37" s="1616"/>
      <c r="G37" s="1616"/>
      <c r="H37" s="1616"/>
      <c r="I37" s="1616"/>
      <c r="J37" s="1616"/>
      <c r="K37" s="325"/>
      <c r="L37" s="1414"/>
      <c r="M37" s="1416" t="e">
        <v>#REF!</v>
      </c>
      <c r="N37" s="1407"/>
      <c r="O37" s="1408"/>
      <c r="P37" s="1408"/>
      <c r="Q37" s="1408"/>
      <c r="R37" s="1408"/>
      <c r="S37" s="1408"/>
      <c r="T37" s="1408"/>
      <c r="U37" s="1408"/>
      <c r="V37" s="1408"/>
      <c r="W37" s="1408"/>
      <c r="X37" s="1408"/>
      <c r="Y37" s="1408"/>
      <c r="Z37" s="1408"/>
    </row>
    <row r="38" spans="1:26" ht="22.5" customHeight="1" x14ac:dyDescent="0.2">
      <c r="A38" s="1646"/>
      <c r="B38" s="2014" t="s">
        <v>943</v>
      </c>
      <c r="C38" s="2015"/>
      <c r="D38" s="2015"/>
      <c r="E38" s="2015"/>
      <c r="F38" s="2015"/>
      <c r="G38" s="2015"/>
      <c r="H38" s="2015"/>
      <c r="I38" s="2015"/>
      <c r="J38" s="2015"/>
      <c r="K38" s="2015"/>
      <c r="L38" s="1929"/>
      <c r="M38" s="1432">
        <v>4.5</v>
      </c>
      <c r="N38" s="1407"/>
      <c r="O38" s="1408"/>
      <c r="P38" s="1408"/>
      <c r="Q38" s="1408"/>
      <c r="R38" s="1408"/>
      <c r="S38" s="1408"/>
      <c r="T38" s="1408"/>
      <c r="U38" s="1408"/>
      <c r="V38" s="1408"/>
      <c r="W38" s="1408"/>
      <c r="X38" s="1408"/>
      <c r="Y38" s="1408"/>
      <c r="Z38" s="1408"/>
    </row>
    <row r="39" spans="1:26" ht="22.5" customHeight="1" x14ac:dyDescent="0.2">
      <c r="A39" s="1646"/>
      <c r="B39" s="1417"/>
      <c r="C39" s="1418"/>
      <c r="D39" s="1987" t="s">
        <v>932</v>
      </c>
      <c r="E39" s="1598"/>
      <c r="F39" s="1599"/>
      <c r="G39" s="1419" t="e">
        <f>G36-D36</f>
        <v>#REF!</v>
      </c>
      <c r="H39" s="1420"/>
      <c r="I39" s="1421"/>
      <c r="J39" s="1422"/>
      <c r="K39" s="1988"/>
      <c r="L39" s="1598"/>
      <c r="M39" s="1697"/>
      <c r="N39" s="1407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</row>
    <row r="40" spans="1:26" ht="22.5" customHeight="1" x14ac:dyDescent="0.2">
      <c r="A40" s="1646"/>
      <c r="B40" s="1994">
        <f>'Horaire cyclistes'!D1</f>
        <v>0</v>
      </c>
      <c r="C40" s="1776"/>
      <c r="D40" s="1994">
        <v>2.7777777777777779E-3</v>
      </c>
      <c r="E40" s="1996" t="str">
        <f>'Horaire cyclistes'!E1</f>
        <v xml:space="preserve">DATES </v>
      </c>
      <c r="F40" s="1996">
        <f>'Horaire cyclistes'!K1</f>
        <v>0</v>
      </c>
      <c r="G40" s="1994">
        <f>F40+TIME(0,15,0)</f>
        <v>1.0416666666666666E-2</v>
      </c>
      <c r="H40" s="1776"/>
      <c r="I40" s="1995" t="str">
        <f>'Horaire cyclistes'!F1</f>
        <v>14 au 16 juin 2024</v>
      </c>
      <c r="J40" s="1776"/>
      <c r="K40" s="325"/>
      <c r="L40" s="1414"/>
      <c r="M40" s="1486"/>
      <c r="N40" s="1407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</row>
    <row r="41" spans="1:26" ht="31.5" customHeight="1" x14ac:dyDescent="0.2">
      <c r="A41" s="1646"/>
      <c r="B41" s="1616"/>
      <c r="C41" s="1616"/>
      <c r="D41" s="1616"/>
      <c r="E41" s="1616"/>
      <c r="F41" s="1616"/>
      <c r="G41" s="1616"/>
      <c r="H41" s="1616"/>
      <c r="I41" s="1616"/>
      <c r="J41" s="1616"/>
      <c r="K41" s="325"/>
      <c r="L41" s="1414"/>
      <c r="M41" s="1464"/>
      <c r="N41" s="1407"/>
      <c r="O41" s="1408"/>
      <c r="P41" s="1408"/>
      <c r="Q41" s="1408"/>
      <c r="R41" s="1408"/>
      <c r="S41" s="1408"/>
      <c r="T41" s="1408"/>
      <c r="U41" s="1408"/>
      <c r="V41" s="1408"/>
      <c r="W41" s="1408"/>
      <c r="X41" s="1408"/>
      <c r="Y41" s="1408"/>
      <c r="Z41" s="1408"/>
    </row>
    <row r="42" spans="1:26" ht="16.5" customHeight="1" x14ac:dyDescent="0.2">
      <c r="A42" s="1646"/>
      <c r="B42" s="1417"/>
      <c r="C42" s="1418"/>
      <c r="D42" s="1987" t="s">
        <v>932</v>
      </c>
      <c r="E42" s="1598"/>
      <c r="F42" s="1599"/>
      <c r="G42" s="1419">
        <f>G40-D40</f>
        <v>7.6388888888888878E-3</v>
      </c>
      <c r="H42" s="1420"/>
      <c r="I42" s="1421"/>
      <c r="J42" s="1422"/>
      <c r="K42" s="1988"/>
      <c r="L42" s="1598"/>
      <c r="M42" s="1697"/>
      <c r="N42" s="1407"/>
      <c r="O42" s="1408"/>
      <c r="P42" s="1408"/>
      <c r="Q42" s="1408"/>
      <c r="R42" s="1408"/>
      <c r="S42" s="1408"/>
      <c r="T42" s="1408"/>
      <c r="U42" s="1408"/>
      <c r="V42" s="1408"/>
      <c r="W42" s="1408"/>
      <c r="X42" s="1408"/>
      <c r="Y42" s="1408"/>
      <c r="Z42" s="1408"/>
    </row>
    <row r="43" spans="1:26" ht="16.5" customHeight="1" x14ac:dyDescent="0.2">
      <c r="A43" s="1646"/>
      <c r="B43" s="1417"/>
      <c r="C43" s="1418"/>
      <c r="D43" s="1987" t="s">
        <v>933</v>
      </c>
      <c r="E43" s="1598"/>
      <c r="F43" s="1599"/>
      <c r="G43" s="1419" t="e">
        <f>G39+G42</f>
        <v>#REF!</v>
      </c>
      <c r="H43" s="1420"/>
      <c r="I43" s="1431" t="e">
        <f>I36+I40</f>
        <v>#REF!</v>
      </c>
      <c r="J43" s="1422"/>
      <c r="K43" s="1988"/>
      <c r="L43" s="1598"/>
      <c r="M43" s="1697"/>
      <c r="N43" s="1407"/>
      <c r="O43" s="1408"/>
      <c r="P43" s="1408"/>
      <c r="Q43" s="1408"/>
      <c r="R43" s="1408"/>
      <c r="S43" s="1408"/>
      <c r="T43" s="1408"/>
      <c r="U43" s="1408"/>
      <c r="V43" s="1408"/>
      <c r="W43" s="1408"/>
      <c r="X43" s="1408"/>
      <c r="Y43" s="1408"/>
      <c r="Z43" s="1408"/>
    </row>
    <row r="44" spans="1:26" ht="16.5" customHeight="1" x14ac:dyDescent="0.2">
      <c r="A44" s="1654"/>
      <c r="B44" s="2014" t="s">
        <v>944</v>
      </c>
      <c r="C44" s="2015"/>
      <c r="D44" s="2015"/>
      <c r="E44" s="2015"/>
      <c r="F44" s="2015"/>
      <c r="G44" s="2015"/>
      <c r="H44" s="2015"/>
      <c r="I44" s="2015"/>
      <c r="J44" s="2015"/>
      <c r="K44" s="2015"/>
      <c r="L44" s="1929"/>
      <c r="M44" s="1432">
        <v>7.25</v>
      </c>
      <c r="N44" s="1407"/>
      <c r="O44" s="1408"/>
      <c r="P44" s="1408"/>
      <c r="Q44" s="1408"/>
      <c r="R44" s="1408"/>
      <c r="S44" s="1408"/>
      <c r="T44" s="1408"/>
      <c r="U44" s="1408"/>
      <c r="V44" s="1408"/>
      <c r="W44" s="1408"/>
      <c r="X44" s="1408"/>
      <c r="Y44" s="1408"/>
      <c r="Z44" s="1408"/>
    </row>
    <row r="45" spans="1:26" ht="10.5" customHeight="1" x14ac:dyDescent="0.2">
      <c r="A45" s="1487"/>
      <c r="B45" s="1451"/>
      <c r="C45" s="1452"/>
      <c r="D45" s="1452"/>
      <c r="E45" s="1452"/>
      <c r="F45" s="1452"/>
      <c r="G45" s="1452"/>
      <c r="H45" s="1452"/>
      <c r="I45" s="1452"/>
      <c r="J45" s="1452"/>
      <c r="K45" s="1453"/>
      <c r="L45" s="1453"/>
      <c r="M45" s="1454"/>
      <c r="N45" s="1407"/>
      <c r="O45" s="1408"/>
      <c r="P45" s="1408"/>
      <c r="Q45" s="1408"/>
      <c r="R45" s="1408"/>
      <c r="S45" s="1408"/>
      <c r="T45" s="1408"/>
      <c r="U45" s="1408"/>
      <c r="V45" s="1408"/>
      <c r="W45" s="1408"/>
      <c r="X45" s="1408"/>
      <c r="Y45" s="1408"/>
      <c r="Z45" s="1408"/>
    </row>
    <row r="46" spans="1:26" ht="31.5" customHeight="1" x14ac:dyDescent="0.2">
      <c r="A46" s="2001">
        <v>45086</v>
      </c>
      <c r="B46" s="1997">
        <f>'Horaire cyclistes'!D4</f>
        <v>0</v>
      </c>
      <c r="C46" s="2010"/>
      <c r="D46" s="1997">
        <v>0.47916666666666669</v>
      </c>
      <c r="E46" s="1998" t="str">
        <f>'Horaire cyclistes'!E4</f>
        <v>Départ</v>
      </c>
      <c r="F46" s="1998" t="str">
        <f>'Horaire cyclistes'!K4</f>
        <v>Negatif</v>
      </c>
      <c r="G46" s="1994" t="e">
        <f>F46+TIME(0,15,0)</f>
        <v>#VALUE!</v>
      </c>
      <c r="H46" s="2010"/>
      <c r="I46" s="2012" t="str">
        <f>'Horaire cyclistes'!F4</f>
        <v>Distance</v>
      </c>
      <c r="J46" s="2010"/>
      <c r="K46" s="1465"/>
      <c r="L46" s="1466"/>
      <c r="M46" s="1467"/>
      <c r="N46" s="1407"/>
      <c r="O46" s="1429"/>
      <c r="P46" s="1408"/>
      <c r="Q46" s="1408"/>
      <c r="R46" s="1408"/>
      <c r="S46" s="1408"/>
      <c r="T46" s="1408"/>
      <c r="U46" s="1408"/>
      <c r="V46" s="1408"/>
      <c r="W46" s="1408"/>
      <c r="X46" s="1408"/>
      <c r="Y46" s="1408"/>
      <c r="Z46" s="1408"/>
    </row>
    <row r="47" spans="1:26" ht="31.5" customHeight="1" x14ac:dyDescent="0.2">
      <c r="A47" s="1646"/>
      <c r="B47" s="1616"/>
      <c r="C47" s="1616"/>
      <c r="D47" s="1616"/>
      <c r="E47" s="1616"/>
      <c r="F47" s="1616"/>
      <c r="G47" s="1616"/>
      <c r="H47" s="1616"/>
      <c r="I47" s="1616"/>
      <c r="J47" s="1616"/>
      <c r="K47" s="1465"/>
      <c r="L47" s="1466"/>
      <c r="M47" s="1488"/>
      <c r="N47" s="1407"/>
      <c r="O47" s="1429"/>
      <c r="P47" s="1408"/>
      <c r="Q47" s="1408"/>
      <c r="R47" s="1408"/>
      <c r="S47" s="1408"/>
      <c r="T47" s="1408"/>
      <c r="U47" s="1408"/>
      <c r="V47" s="1408"/>
      <c r="W47" s="1408"/>
      <c r="X47" s="1408"/>
      <c r="Y47" s="1408"/>
      <c r="Z47" s="1408"/>
    </row>
    <row r="48" spans="1:26" ht="16.5" customHeight="1" x14ac:dyDescent="0.2">
      <c r="A48" s="1646"/>
      <c r="B48" s="1417"/>
      <c r="C48" s="1418"/>
      <c r="D48" s="1987" t="s">
        <v>932</v>
      </c>
      <c r="E48" s="1598"/>
      <c r="F48" s="1599"/>
      <c r="G48" s="1419" t="e">
        <f>G46-D46</f>
        <v>#VALUE!</v>
      </c>
      <c r="H48" s="1420"/>
      <c r="I48" s="1421"/>
      <c r="J48" s="1422"/>
      <c r="K48" s="1988"/>
      <c r="L48" s="1598"/>
      <c r="M48" s="1697"/>
      <c r="N48" s="1407"/>
      <c r="O48" s="1408"/>
      <c r="P48" s="1408"/>
      <c r="Q48" s="1408"/>
      <c r="R48" s="1408"/>
      <c r="S48" s="1408"/>
      <c r="T48" s="1408"/>
      <c r="U48" s="1408"/>
      <c r="V48" s="1408"/>
      <c r="W48" s="1408"/>
      <c r="X48" s="1408"/>
      <c r="Y48" s="1408"/>
      <c r="Z48" s="1408"/>
    </row>
    <row r="49" spans="1:26" ht="16.5" customHeight="1" x14ac:dyDescent="0.2">
      <c r="A49" s="1646"/>
      <c r="B49" s="2003" t="s">
        <v>945</v>
      </c>
      <c r="C49" s="1598"/>
      <c r="D49" s="1598"/>
      <c r="E49" s="1598"/>
      <c r="F49" s="1598"/>
      <c r="G49" s="1598"/>
      <c r="H49" s="1598"/>
      <c r="I49" s="1598"/>
      <c r="J49" s="1598"/>
      <c r="K49" s="1598"/>
      <c r="L49" s="1599"/>
      <c r="M49" s="1449">
        <v>5.5</v>
      </c>
      <c r="N49" s="1407"/>
      <c r="O49" s="1408"/>
      <c r="P49" s="1408"/>
      <c r="Q49" s="1408"/>
      <c r="R49" s="1408"/>
      <c r="S49" s="1408"/>
      <c r="T49" s="1408"/>
      <c r="U49" s="1408"/>
      <c r="V49" s="1408"/>
      <c r="W49" s="1408"/>
      <c r="X49" s="1408"/>
      <c r="Y49" s="1408"/>
      <c r="Z49" s="1408"/>
    </row>
    <row r="50" spans="1:26" ht="31.5" customHeight="1" x14ac:dyDescent="0.2">
      <c r="A50" s="1646"/>
      <c r="B50" s="1414">
        <f>'Horaire cyclistes'!D7</f>
        <v>0</v>
      </c>
      <c r="C50" s="1411"/>
      <c r="D50" s="1414">
        <v>0.80833333333333335</v>
      </c>
      <c r="E50" s="1424">
        <f>'Horaire cyclistes'!E7</f>
        <v>0.45347222222222222</v>
      </c>
      <c r="F50" s="1424">
        <f>'Horaire cyclistes'!K7</f>
        <v>756</v>
      </c>
      <c r="G50" s="1414">
        <v>0.97361111111111109</v>
      </c>
      <c r="H50" s="1411"/>
      <c r="I50" s="1439">
        <f>'Horaire cyclistes'!F7</f>
        <v>118.6</v>
      </c>
      <c r="J50" s="1411"/>
      <c r="K50" s="325"/>
      <c r="L50" s="1414"/>
      <c r="M50" s="1416"/>
      <c r="N50" s="1407"/>
      <c r="O50" s="1408"/>
      <c r="P50" s="1408"/>
      <c r="Q50" s="1408"/>
      <c r="R50" s="1408"/>
      <c r="S50" s="1408"/>
      <c r="T50" s="1408"/>
      <c r="U50" s="1408"/>
      <c r="V50" s="1408"/>
      <c r="W50" s="1408"/>
      <c r="X50" s="1408"/>
      <c r="Y50" s="1408"/>
      <c r="Z50" s="1408"/>
    </row>
    <row r="51" spans="1:26" ht="16.5" customHeight="1" x14ac:dyDescent="0.2">
      <c r="A51" s="1646"/>
      <c r="B51" s="1417"/>
      <c r="C51" s="1418"/>
      <c r="D51" s="1987" t="s">
        <v>932</v>
      </c>
      <c r="E51" s="1598"/>
      <c r="F51" s="1599"/>
      <c r="G51" s="1419">
        <f>G50-D50</f>
        <v>0.16527777777777775</v>
      </c>
      <c r="H51" s="1420"/>
      <c r="I51" s="1421"/>
      <c r="J51" s="1422"/>
      <c r="K51" s="1988"/>
      <c r="L51" s="1598"/>
      <c r="M51" s="1697"/>
      <c r="N51" s="1407"/>
      <c r="O51" s="1408"/>
      <c r="P51" s="1408"/>
      <c r="Q51" s="1408"/>
      <c r="R51" s="1408"/>
      <c r="S51" s="1408"/>
      <c r="T51" s="1408"/>
      <c r="U51" s="1408"/>
      <c r="V51" s="1408"/>
      <c r="W51" s="1408"/>
      <c r="X51" s="1408"/>
      <c r="Y51" s="1408"/>
      <c r="Z51" s="1408"/>
    </row>
    <row r="52" spans="1:26" ht="16.5" customHeight="1" x14ac:dyDescent="0.2">
      <c r="A52" s="1646"/>
      <c r="B52" s="1417"/>
      <c r="C52" s="1418"/>
      <c r="D52" s="2013" t="s">
        <v>933</v>
      </c>
      <c r="E52" s="1598"/>
      <c r="F52" s="1599"/>
      <c r="G52" s="1419" t="e">
        <f>G48+G51</f>
        <v>#VALUE!</v>
      </c>
      <c r="H52" s="1420"/>
      <c r="I52" s="1431" t="e">
        <f>I46+I50</f>
        <v>#VALUE!</v>
      </c>
      <c r="J52" s="1422"/>
      <c r="K52" s="1988"/>
      <c r="L52" s="1598"/>
      <c r="M52" s="1697"/>
      <c r="N52" s="1407"/>
      <c r="O52" s="1408"/>
      <c r="P52" s="1408"/>
      <c r="Q52" s="1408"/>
      <c r="R52" s="1408"/>
      <c r="S52" s="1408"/>
      <c r="T52" s="1408"/>
      <c r="U52" s="1408"/>
      <c r="V52" s="1408"/>
      <c r="W52" s="1408"/>
      <c r="X52" s="1408"/>
      <c r="Y52" s="1408"/>
      <c r="Z52" s="1408"/>
    </row>
    <row r="53" spans="1:26" ht="16.5" customHeight="1" x14ac:dyDescent="0.2">
      <c r="A53" s="1654"/>
      <c r="B53" s="2014" t="s">
        <v>946</v>
      </c>
      <c r="C53" s="2015"/>
      <c r="D53" s="2015"/>
      <c r="E53" s="2015"/>
      <c r="F53" s="2015"/>
      <c r="G53" s="2015"/>
      <c r="H53" s="2015"/>
      <c r="I53" s="2015"/>
      <c r="J53" s="2015"/>
      <c r="K53" s="2015"/>
      <c r="L53" s="1929"/>
      <c r="M53" s="1432">
        <v>7.5</v>
      </c>
      <c r="N53" s="1407"/>
      <c r="O53" s="1408"/>
      <c r="P53" s="1408"/>
      <c r="Q53" s="1408"/>
      <c r="R53" s="1408"/>
      <c r="S53" s="1408"/>
      <c r="T53" s="1408"/>
      <c r="U53" s="1408"/>
      <c r="V53" s="1408"/>
      <c r="W53" s="1408"/>
      <c r="X53" s="1408"/>
      <c r="Y53" s="1408"/>
      <c r="Z53" s="1408"/>
    </row>
    <row r="54" spans="1:26" ht="10.5" customHeight="1" x14ac:dyDescent="0.2">
      <c r="A54" s="1487"/>
      <c r="B54" s="1451"/>
      <c r="C54" s="1452"/>
      <c r="D54" s="1452"/>
      <c r="E54" s="1452"/>
      <c r="F54" s="1452"/>
      <c r="G54" s="1452"/>
      <c r="H54" s="1452"/>
      <c r="I54" s="1452"/>
      <c r="J54" s="1452"/>
      <c r="K54" s="1453"/>
      <c r="L54" s="1453"/>
      <c r="M54" s="1454"/>
      <c r="N54" s="1407"/>
      <c r="O54" s="1408"/>
      <c r="P54" s="1408"/>
      <c r="Q54" s="1408"/>
      <c r="R54" s="1408"/>
      <c r="S54" s="1408"/>
      <c r="T54" s="1408"/>
      <c r="U54" s="1408"/>
      <c r="V54" s="1408"/>
      <c r="W54" s="1408"/>
      <c r="X54" s="1408"/>
      <c r="Y54" s="1408"/>
      <c r="Z54" s="1408"/>
    </row>
    <row r="55" spans="1:26" ht="31.5" customHeight="1" x14ac:dyDescent="0.2">
      <c r="A55" s="2001">
        <v>45087</v>
      </c>
      <c r="B55" s="1455">
        <f>'Horaire cyclistes'!D10</f>
        <v>0</v>
      </c>
      <c r="C55" s="1456"/>
      <c r="D55" s="1457">
        <v>0.33333333333333331</v>
      </c>
      <c r="E55" s="1458">
        <f>'Horaire cyclistes'!E10</f>
        <v>0</v>
      </c>
      <c r="F55" s="1458">
        <f>'Horaire cyclistes'!K10</f>
        <v>0</v>
      </c>
      <c r="G55" s="1459">
        <f>F55+TIME(0,15,0)</f>
        <v>1.0416666666666666E-2</v>
      </c>
      <c r="H55" s="1460"/>
      <c r="I55" s="1461"/>
      <c r="J55" s="1462"/>
      <c r="K55" s="1463"/>
      <c r="L55" s="1463"/>
      <c r="M55" s="1463"/>
      <c r="N55" s="1407"/>
      <c r="O55" s="1408"/>
      <c r="P55" s="1408"/>
      <c r="Q55" s="1408"/>
      <c r="R55" s="1408"/>
      <c r="S55" s="1408"/>
      <c r="T55" s="1408"/>
      <c r="U55" s="1408"/>
      <c r="V55" s="1408"/>
      <c r="W55" s="1408"/>
      <c r="X55" s="1408"/>
      <c r="Y55" s="1408"/>
      <c r="Z55" s="1408"/>
    </row>
    <row r="56" spans="1:26" ht="31.5" customHeight="1" x14ac:dyDescent="0.2">
      <c r="A56" s="1646"/>
      <c r="B56" s="1417"/>
      <c r="C56" s="1418"/>
      <c r="D56" s="1987" t="s">
        <v>932</v>
      </c>
      <c r="E56" s="1598"/>
      <c r="F56" s="1599"/>
      <c r="G56" s="1419">
        <f>G55-D55</f>
        <v>-0.32291666666666663</v>
      </c>
      <c r="H56" s="1420"/>
      <c r="I56" s="1421"/>
      <c r="J56" s="1422"/>
      <c r="K56" s="1988"/>
      <c r="L56" s="1598"/>
      <c r="M56" s="1697"/>
      <c r="N56" s="1407"/>
      <c r="O56" s="1408"/>
      <c r="P56" s="1408"/>
      <c r="Q56" s="1408"/>
      <c r="R56" s="1408"/>
      <c r="S56" s="1408"/>
      <c r="T56" s="1408"/>
      <c r="U56" s="1408"/>
      <c r="V56" s="1408"/>
      <c r="W56" s="1408"/>
      <c r="X56" s="1408"/>
      <c r="Y56" s="1408"/>
      <c r="Z56" s="1408"/>
    </row>
    <row r="57" spans="1:26" ht="31.5" customHeight="1" x14ac:dyDescent="0.2">
      <c r="A57" s="1646"/>
      <c r="B57" s="2003" t="s">
        <v>947</v>
      </c>
      <c r="C57" s="1598"/>
      <c r="D57" s="1598"/>
      <c r="E57" s="1598"/>
      <c r="F57" s="1598"/>
      <c r="G57" s="1598"/>
      <c r="H57" s="1598"/>
      <c r="I57" s="1598"/>
      <c r="J57" s="1598"/>
      <c r="K57" s="1598"/>
      <c r="L57" s="1599"/>
      <c r="M57" s="1489">
        <v>6</v>
      </c>
      <c r="N57" s="1407"/>
      <c r="O57" s="1408"/>
      <c r="P57" s="1408"/>
      <c r="Q57" s="1408"/>
      <c r="R57" s="1408"/>
      <c r="S57" s="1408"/>
      <c r="T57" s="1408"/>
      <c r="U57" s="1408"/>
      <c r="V57" s="1408"/>
      <c r="W57" s="1408"/>
      <c r="X57" s="1408"/>
      <c r="Y57" s="1408"/>
      <c r="Z57" s="1408"/>
    </row>
    <row r="58" spans="1:26" ht="31.5" customHeight="1" x14ac:dyDescent="0.2">
      <c r="A58" s="1646"/>
      <c r="B58" s="1414">
        <f>'Horaire cyclistes'!D12</f>
        <v>0</v>
      </c>
      <c r="C58" s="1490"/>
      <c r="D58" s="1466">
        <v>0.64583333333333337</v>
      </c>
      <c r="E58" s="1491">
        <f>'Horaire cyclistes'!E12</f>
        <v>0.33333333333333331</v>
      </c>
      <c r="F58" s="1491">
        <f>'Horaire cyclistes'!K12</f>
        <v>646</v>
      </c>
      <c r="G58" s="1492">
        <f>F58+TIME(0,15,0)</f>
        <v>646.01041666666663</v>
      </c>
      <c r="H58" s="1490"/>
      <c r="I58" s="1493">
        <f>'Horaire cyclistes'!F12</f>
        <v>130.9</v>
      </c>
      <c r="J58" s="1490"/>
      <c r="K58" s="1465"/>
      <c r="L58" s="1466"/>
      <c r="M58" s="1467"/>
      <c r="N58" s="1407"/>
      <c r="O58" s="1408"/>
      <c r="P58" s="1408"/>
      <c r="Q58" s="1408"/>
      <c r="R58" s="1408"/>
      <c r="S58" s="1408"/>
      <c r="T58" s="1408"/>
      <c r="U58" s="1408"/>
      <c r="V58" s="1408"/>
      <c r="W58" s="1408"/>
      <c r="X58" s="1408"/>
      <c r="Y58" s="1408"/>
      <c r="Z58" s="1408"/>
    </row>
    <row r="59" spans="1:26" ht="31.5" customHeight="1" x14ac:dyDescent="0.2">
      <c r="A59" s="1646"/>
      <c r="B59" s="1494"/>
      <c r="C59" s="1495"/>
      <c r="D59" s="1987" t="s">
        <v>932</v>
      </c>
      <c r="E59" s="1598"/>
      <c r="F59" s="1599"/>
      <c r="G59" s="1496">
        <f>G58-D58</f>
        <v>645.36458333333326</v>
      </c>
      <c r="H59" s="1497"/>
      <c r="I59" s="1498"/>
      <c r="J59" s="1495"/>
      <c r="K59" s="2011"/>
      <c r="L59" s="1610"/>
      <c r="M59" s="1695"/>
      <c r="N59" s="1500"/>
      <c r="O59" s="1501"/>
      <c r="P59" s="1501"/>
      <c r="Q59" s="1501"/>
      <c r="R59" s="1501"/>
      <c r="S59" s="1501"/>
      <c r="T59" s="1501"/>
      <c r="U59" s="1501"/>
      <c r="V59" s="1501"/>
      <c r="W59" s="1501"/>
      <c r="X59" s="1501"/>
      <c r="Y59" s="1501"/>
      <c r="Z59" s="1501"/>
    </row>
    <row r="60" spans="1:26" ht="31.5" customHeight="1" x14ac:dyDescent="0.2">
      <c r="A60" s="1646"/>
      <c r="B60" s="2003" t="s">
        <v>948</v>
      </c>
      <c r="C60" s="1598"/>
      <c r="D60" s="1598"/>
      <c r="E60" s="1598"/>
      <c r="F60" s="1598"/>
      <c r="G60" s="1598"/>
      <c r="H60" s="1598"/>
      <c r="I60" s="1598"/>
      <c r="J60" s="1598"/>
      <c r="K60" s="1598"/>
      <c r="L60" s="1599"/>
      <c r="M60" s="1502">
        <v>4.5</v>
      </c>
      <c r="N60" s="1407"/>
      <c r="O60" s="1408"/>
      <c r="P60" s="1408"/>
      <c r="Q60" s="1408"/>
      <c r="R60" s="1408"/>
      <c r="S60" s="1408"/>
      <c r="T60" s="1408"/>
      <c r="U60" s="1408"/>
      <c r="V60" s="1408"/>
      <c r="W60" s="1408"/>
      <c r="X60" s="1408"/>
      <c r="Y60" s="1408"/>
      <c r="Z60" s="1408"/>
    </row>
    <row r="61" spans="1:26" ht="31.5" customHeight="1" x14ac:dyDescent="0.2">
      <c r="A61" s="1646"/>
      <c r="B61" s="1414" t="e">
        <f>#REF!</f>
        <v>#REF!</v>
      </c>
      <c r="C61" s="1490"/>
      <c r="D61" s="1466">
        <v>5.2083333333333336E-2</v>
      </c>
      <c r="E61" s="1491" t="e">
        <f t="shared" ref="E61:F61" si="0">#REF!</f>
        <v>#REF!</v>
      </c>
      <c r="F61" s="1491" t="e">
        <f t="shared" si="0"/>
        <v>#REF!</v>
      </c>
      <c r="G61" s="1492" t="e">
        <f>F61+TIME(0,15,0)</f>
        <v>#REF!</v>
      </c>
      <c r="H61" s="1490"/>
      <c r="I61" s="1493" t="e">
        <f>#REF!</f>
        <v>#REF!</v>
      </c>
      <c r="J61" s="1490"/>
      <c r="K61" s="1499"/>
      <c r="L61" s="1467"/>
      <c r="M61" s="1467"/>
      <c r="N61" s="1407"/>
      <c r="O61" s="1408"/>
      <c r="P61" s="1408"/>
      <c r="Q61" s="1408"/>
      <c r="R61" s="1408"/>
      <c r="S61" s="1408"/>
      <c r="T61" s="1408"/>
      <c r="U61" s="1408"/>
      <c r="V61" s="1408"/>
      <c r="W61" s="1408"/>
      <c r="X61" s="1408"/>
      <c r="Y61" s="1408"/>
      <c r="Z61" s="1408"/>
    </row>
    <row r="62" spans="1:26" ht="16.5" customHeight="1" x14ac:dyDescent="0.2">
      <c r="A62" s="1646"/>
      <c r="B62" s="1417"/>
      <c r="C62" s="1418"/>
      <c r="D62" s="1987" t="s">
        <v>932</v>
      </c>
      <c r="E62" s="1598"/>
      <c r="F62" s="1599"/>
      <c r="G62" s="1419" t="e">
        <f>G61-D61</f>
        <v>#REF!</v>
      </c>
      <c r="H62" s="1420"/>
      <c r="I62" s="1421"/>
      <c r="J62" s="1422"/>
      <c r="K62" s="1988"/>
      <c r="L62" s="1598"/>
      <c r="M62" s="1697"/>
      <c r="N62" s="1407"/>
      <c r="O62" s="1408"/>
      <c r="P62" s="1408"/>
      <c r="Q62" s="1408"/>
      <c r="R62" s="1408"/>
      <c r="S62" s="1408"/>
      <c r="T62" s="1408"/>
      <c r="U62" s="1408"/>
      <c r="V62" s="1408"/>
      <c r="W62" s="1408"/>
      <c r="X62" s="1408"/>
      <c r="Y62" s="1408"/>
      <c r="Z62" s="1408"/>
    </row>
    <row r="63" spans="1:26" ht="16.5" customHeight="1" x14ac:dyDescent="0.2">
      <c r="A63" s="1646"/>
      <c r="B63" s="1417"/>
      <c r="C63" s="1418"/>
      <c r="D63" s="2013" t="s">
        <v>933</v>
      </c>
      <c r="E63" s="1598"/>
      <c r="F63" s="1599"/>
      <c r="G63" s="1419" t="e">
        <f>G59+G62</f>
        <v>#REF!</v>
      </c>
      <c r="H63" s="1420"/>
      <c r="I63" s="1431" t="e">
        <f>I58+I61</f>
        <v>#REF!</v>
      </c>
      <c r="J63" s="1422"/>
      <c r="K63" s="1988"/>
      <c r="L63" s="1598"/>
      <c r="M63" s="1697"/>
      <c r="N63" s="1407"/>
      <c r="O63" s="1408"/>
      <c r="P63" s="1408"/>
      <c r="Q63" s="1408"/>
      <c r="R63" s="1408"/>
      <c r="S63" s="1408"/>
      <c r="T63" s="1408"/>
      <c r="U63" s="1408"/>
      <c r="V63" s="1408"/>
      <c r="W63" s="1408"/>
      <c r="X63" s="1408"/>
      <c r="Y63" s="1408"/>
      <c r="Z63" s="1408"/>
    </row>
    <row r="64" spans="1:26" ht="16.5" customHeight="1" x14ac:dyDescent="0.2">
      <c r="A64" s="1654"/>
      <c r="B64" s="2014" t="s">
        <v>949</v>
      </c>
      <c r="C64" s="2015"/>
      <c r="D64" s="2015"/>
      <c r="E64" s="2015"/>
      <c r="F64" s="2015"/>
      <c r="G64" s="2015"/>
      <c r="H64" s="2015"/>
      <c r="I64" s="2015"/>
      <c r="J64" s="2015"/>
      <c r="K64" s="2015"/>
      <c r="L64" s="1929"/>
      <c r="M64" s="1432">
        <v>7.5</v>
      </c>
      <c r="N64" s="1407"/>
      <c r="O64" s="1408"/>
      <c r="P64" s="1408"/>
      <c r="Q64" s="1408"/>
      <c r="R64" s="1408"/>
      <c r="S64" s="1408"/>
      <c r="T64" s="1408"/>
      <c r="U64" s="1408"/>
      <c r="V64" s="1408"/>
      <c r="W64" s="1408"/>
      <c r="X64" s="1408"/>
      <c r="Y64" s="1408"/>
      <c r="Z64" s="1408"/>
    </row>
    <row r="65" spans="1:26" ht="10.5" customHeight="1" x14ac:dyDescent="0.2">
      <c r="A65" s="1450"/>
      <c r="B65" s="1451"/>
      <c r="C65" s="1452"/>
      <c r="D65" s="1452"/>
      <c r="E65" s="1452"/>
      <c r="F65" s="1452"/>
      <c r="G65" s="1452"/>
      <c r="H65" s="1452"/>
      <c r="I65" s="1452"/>
      <c r="J65" s="1452"/>
      <c r="K65" s="1453"/>
      <c r="L65" s="1453"/>
      <c r="M65" s="1454"/>
      <c r="N65" s="1407"/>
      <c r="O65" s="1408"/>
      <c r="P65" s="1408"/>
      <c r="Q65" s="1408"/>
      <c r="R65" s="1408"/>
      <c r="S65" s="1408"/>
      <c r="T65" s="1408"/>
      <c r="U65" s="1408"/>
      <c r="V65" s="1408"/>
      <c r="W65" s="1408"/>
      <c r="X65" s="1408"/>
      <c r="Y65" s="1408"/>
      <c r="Z65" s="1408"/>
    </row>
    <row r="66" spans="1:26" ht="27.75" customHeight="1" x14ac:dyDescent="0.2">
      <c r="A66" s="2001">
        <v>45088</v>
      </c>
      <c r="B66" s="1997" t="e">
        <f>#REF!</f>
        <v>#REF!</v>
      </c>
      <c r="C66" s="2009"/>
      <c r="D66" s="1997">
        <v>0.5</v>
      </c>
      <c r="E66" s="1998" t="e">
        <f t="shared" ref="E66:F66" si="1">#REF!</f>
        <v>#REF!</v>
      </c>
      <c r="F66" s="1998" t="e">
        <f t="shared" si="1"/>
        <v>#REF!</v>
      </c>
      <c r="G66" s="1997">
        <v>0.60416666666666663</v>
      </c>
      <c r="H66" s="2009"/>
      <c r="I66" s="2012" t="e">
        <f>#REF!</f>
        <v>#REF!</v>
      </c>
      <c r="J66" s="2009"/>
      <c r="K66" s="1503"/>
      <c r="L66" s="1504"/>
      <c r="M66" s="1505"/>
      <c r="N66" s="1407"/>
      <c r="O66" s="1408"/>
      <c r="P66" s="1408"/>
      <c r="Q66" s="1408"/>
      <c r="R66" s="1408"/>
      <c r="S66" s="1408"/>
      <c r="T66" s="1408"/>
      <c r="U66" s="1408"/>
      <c r="V66" s="1408"/>
      <c r="W66" s="1408"/>
      <c r="X66" s="1408"/>
      <c r="Y66" s="1408"/>
      <c r="Z66" s="1408"/>
    </row>
    <row r="67" spans="1:26" ht="31.5" customHeight="1" x14ac:dyDescent="0.2">
      <c r="A67" s="1646"/>
      <c r="B67" s="1619"/>
      <c r="C67" s="1619"/>
      <c r="D67" s="1619"/>
      <c r="E67" s="1619"/>
      <c r="F67" s="1619"/>
      <c r="G67" s="1619"/>
      <c r="H67" s="1619"/>
      <c r="I67" s="1619"/>
      <c r="J67" s="1619"/>
      <c r="K67" s="325"/>
      <c r="L67" s="1414"/>
      <c r="M67" s="1464"/>
      <c r="N67" s="1407"/>
      <c r="O67" s="1408"/>
      <c r="P67" s="1408"/>
      <c r="Q67" s="1408"/>
      <c r="R67" s="1408"/>
      <c r="S67" s="1408"/>
      <c r="T67" s="1408"/>
      <c r="U67" s="1408"/>
      <c r="V67" s="1408"/>
      <c r="W67" s="1408"/>
      <c r="X67" s="1408"/>
      <c r="Y67" s="1408"/>
      <c r="Z67" s="1408"/>
    </row>
    <row r="68" spans="1:26" ht="31.5" customHeight="1" x14ac:dyDescent="0.2">
      <c r="A68" s="1646"/>
      <c r="B68" s="1616"/>
      <c r="C68" s="1616"/>
      <c r="D68" s="1616"/>
      <c r="E68" s="1616"/>
      <c r="F68" s="1616"/>
      <c r="G68" s="1616"/>
      <c r="H68" s="1616"/>
      <c r="I68" s="1616"/>
      <c r="J68" s="1616"/>
      <c r="K68" s="325"/>
      <c r="L68" s="1414"/>
      <c r="M68" s="1464"/>
      <c r="N68" s="1468"/>
      <c r="O68" s="1408"/>
      <c r="P68" s="1408"/>
      <c r="Q68" s="1408"/>
      <c r="R68" s="1408"/>
      <c r="S68" s="1408"/>
      <c r="T68" s="1408"/>
      <c r="U68" s="1408"/>
      <c r="V68" s="1408"/>
      <c r="W68" s="1408"/>
      <c r="X68" s="1408"/>
      <c r="Y68" s="1408"/>
      <c r="Z68" s="1408"/>
    </row>
    <row r="69" spans="1:26" ht="16.5" customHeight="1" x14ac:dyDescent="0.2">
      <c r="A69" s="1646"/>
      <c r="B69" s="1417"/>
      <c r="C69" s="1418"/>
      <c r="D69" s="2013" t="s">
        <v>933</v>
      </c>
      <c r="E69" s="1598"/>
      <c r="F69" s="1599"/>
      <c r="G69" s="1419">
        <f>G66-D66</f>
        <v>0.10416666666666663</v>
      </c>
      <c r="H69" s="1420"/>
      <c r="I69" s="1431" t="e">
        <f>I66</f>
        <v>#REF!</v>
      </c>
      <c r="J69" s="1422"/>
      <c r="K69" s="1988"/>
      <c r="L69" s="1598"/>
      <c r="M69" s="1697"/>
      <c r="N69" s="1468"/>
      <c r="O69" s="1408"/>
      <c r="P69" s="1408"/>
      <c r="Q69" s="1408"/>
      <c r="R69" s="1408"/>
      <c r="S69" s="1408"/>
      <c r="T69" s="1408"/>
      <c r="U69" s="1408"/>
      <c r="V69" s="1408"/>
      <c r="W69" s="1408"/>
      <c r="X69" s="1408"/>
      <c r="Y69" s="1408"/>
      <c r="Z69" s="1408"/>
    </row>
    <row r="70" spans="1:26" ht="16.5" customHeight="1" x14ac:dyDescent="0.2">
      <c r="A70" s="1654"/>
      <c r="B70" s="2014" t="s">
        <v>950</v>
      </c>
      <c r="C70" s="2015"/>
      <c r="D70" s="2015"/>
      <c r="E70" s="2015"/>
      <c r="F70" s="2015"/>
      <c r="G70" s="2015"/>
      <c r="H70" s="2015"/>
      <c r="I70" s="2015"/>
      <c r="J70" s="2015"/>
      <c r="K70" s="2015"/>
      <c r="L70" s="1929"/>
      <c r="M70" s="1506" t="s">
        <v>53</v>
      </c>
      <c r="N70" s="1407"/>
      <c r="O70" s="1408"/>
      <c r="P70" s="1408"/>
      <c r="Q70" s="1408"/>
      <c r="R70" s="1408"/>
      <c r="S70" s="1408"/>
      <c r="T70" s="1408"/>
      <c r="U70" s="1408"/>
      <c r="V70" s="1408"/>
      <c r="W70" s="1408"/>
      <c r="X70" s="1408"/>
      <c r="Y70" s="1408"/>
      <c r="Z70" s="1408"/>
    </row>
    <row r="71" spans="1:26" ht="10.5" customHeight="1" x14ac:dyDescent="0.2">
      <c r="A71" s="1450"/>
      <c r="B71" s="1451"/>
      <c r="C71" s="1452"/>
      <c r="D71" s="1452"/>
      <c r="E71" s="1452"/>
      <c r="F71" s="1452"/>
      <c r="G71" s="1452"/>
      <c r="H71" s="1452"/>
      <c r="I71" s="1452"/>
      <c r="J71" s="1452"/>
      <c r="K71" s="1453"/>
      <c r="L71" s="1453"/>
      <c r="M71" s="1454"/>
      <c r="N71" s="1407"/>
      <c r="O71" s="1408"/>
      <c r="P71" s="1408"/>
      <c r="Q71" s="1408"/>
      <c r="R71" s="1408"/>
      <c r="S71" s="1408"/>
      <c r="T71" s="1408"/>
      <c r="U71" s="1408"/>
      <c r="V71" s="1408"/>
      <c r="W71" s="1408"/>
      <c r="X71" s="1408"/>
      <c r="Y71" s="1408"/>
      <c r="Z71" s="1408"/>
    </row>
    <row r="72" spans="1:26" ht="31.5" customHeight="1" x14ac:dyDescent="0.2">
      <c r="A72" s="1471"/>
      <c r="B72" s="1472"/>
      <c r="C72" s="1473"/>
      <c r="D72" s="1474"/>
      <c r="E72" s="1474" t="s">
        <v>939</v>
      </c>
      <c r="F72" s="1474"/>
      <c r="G72" s="1475" t="s">
        <v>951</v>
      </c>
      <c r="H72" s="1476"/>
      <c r="I72" s="1477" t="e">
        <f>I43+I52+I63+I69</f>
        <v>#REF!</v>
      </c>
      <c r="J72" s="1478"/>
      <c r="K72" s="2004" t="s">
        <v>941</v>
      </c>
      <c r="L72" s="2005"/>
      <c r="M72" s="1479">
        <f>M38+M44+M49+M53+M57+M60+M64</f>
        <v>42.75</v>
      </c>
      <c r="N72" s="1407"/>
      <c r="O72" s="1408"/>
      <c r="P72" s="1408"/>
      <c r="Q72" s="1408"/>
      <c r="R72" s="1408"/>
      <c r="S72" s="1408"/>
      <c r="T72" s="1408"/>
      <c r="U72" s="1408"/>
      <c r="V72" s="1408"/>
      <c r="W72" s="1408"/>
      <c r="X72" s="1408"/>
      <c r="Y72" s="1408"/>
      <c r="Z72" s="1408"/>
    </row>
    <row r="73" spans="1:26" ht="15.75" customHeight="1" x14ac:dyDescent="0.2">
      <c r="A73" s="1408"/>
      <c r="B73" s="1507"/>
      <c r="C73" s="1408"/>
      <c r="D73" s="1408"/>
      <c r="E73" s="1408"/>
      <c r="F73" s="1408"/>
      <c r="G73" s="1408"/>
      <c r="H73" s="1408"/>
      <c r="I73" s="1408"/>
      <c r="J73" s="1408"/>
      <c r="K73" s="1508"/>
      <c r="L73" s="1508"/>
      <c r="M73" s="1509"/>
      <c r="N73" s="1408"/>
      <c r="O73" s="1408"/>
      <c r="P73" s="1408"/>
      <c r="Q73" s="1408"/>
      <c r="R73" s="1408"/>
      <c r="S73" s="1408"/>
      <c r="T73" s="1408"/>
      <c r="U73" s="1408"/>
      <c r="V73" s="1408"/>
      <c r="W73" s="1408"/>
      <c r="X73" s="1408"/>
      <c r="Y73" s="1408"/>
      <c r="Z73" s="1408"/>
    </row>
    <row r="74" spans="1:26" ht="15.75" customHeight="1" x14ac:dyDescent="0.2">
      <c r="A74" s="1408"/>
      <c r="B74" s="1507"/>
      <c r="C74" s="1408"/>
      <c r="D74" s="1408"/>
      <c r="E74" s="1408"/>
      <c r="F74" s="1408"/>
      <c r="G74" s="1408"/>
      <c r="H74" s="1408"/>
      <c r="I74" s="1408"/>
      <c r="J74" s="1408"/>
      <c r="K74" s="1508"/>
      <c r="L74" s="1508"/>
      <c r="M74" s="1508"/>
      <c r="N74" s="1408"/>
      <c r="O74" s="1408"/>
      <c r="P74" s="1408"/>
      <c r="Q74" s="1408"/>
      <c r="R74" s="1408"/>
      <c r="S74" s="1408"/>
      <c r="T74" s="1408"/>
      <c r="U74" s="1408"/>
      <c r="V74" s="1408"/>
      <c r="W74" s="1408"/>
      <c r="X74" s="1408"/>
      <c r="Y74" s="1408"/>
      <c r="Z74" s="1408"/>
    </row>
    <row r="75" spans="1:26" ht="15.75" customHeight="1" x14ac:dyDescent="0.2">
      <c r="A75" s="1408"/>
      <c r="B75" s="1507"/>
      <c r="C75" s="1408"/>
      <c r="D75" s="1408"/>
      <c r="E75" s="1408"/>
      <c r="F75" s="1408"/>
      <c r="G75" s="1408"/>
      <c r="H75" s="1408"/>
      <c r="I75" s="1408"/>
      <c r="J75" s="1408"/>
      <c r="K75" s="1508"/>
      <c r="L75" s="1508"/>
      <c r="M75" s="1508"/>
      <c r="N75" s="1408"/>
      <c r="O75" s="1408"/>
      <c r="P75" s="1408"/>
      <c r="Q75" s="1408"/>
      <c r="R75" s="1408"/>
      <c r="S75" s="1408"/>
      <c r="T75" s="1408"/>
      <c r="U75" s="1408"/>
      <c r="V75" s="1408"/>
      <c r="W75" s="1408"/>
      <c r="X75" s="1408"/>
      <c r="Y75" s="1408"/>
      <c r="Z75" s="1408"/>
    </row>
    <row r="76" spans="1:26" ht="15.75" customHeight="1" x14ac:dyDescent="0.2">
      <c r="A76" s="1408"/>
      <c r="B76" s="1507"/>
      <c r="C76" s="1408"/>
      <c r="D76" s="1408"/>
      <c r="E76" s="1408"/>
      <c r="F76" s="1408"/>
      <c r="G76" s="1408"/>
      <c r="H76" s="1408"/>
      <c r="I76" s="1408"/>
      <c r="J76" s="1408"/>
      <c r="K76" s="1508"/>
      <c r="L76" s="1508"/>
      <c r="M76" s="1508"/>
      <c r="N76" s="1408"/>
      <c r="O76" s="1408"/>
      <c r="P76" s="1408"/>
      <c r="Q76" s="1408"/>
      <c r="R76" s="1408"/>
      <c r="S76" s="1408"/>
      <c r="T76" s="1408"/>
      <c r="U76" s="1408"/>
      <c r="V76" s="1408"/>
      <c r="W76" s="1408"/>
      <c r="X76" s="1408"/>
      <c r="Y76" s="1408"/>
      <c r="Z76" s="1408"/>
    </row>
    <row r="77" spans="1:26" ht="15.75" customHeight="1" x14ac:dyDescent="0.2">
      <c r="A77" s="1408"/>
      <c r="B77" s="1507"/>
      <c r="C77" s="1408"/>
      <c r="D77" s="1408"/>
      <c r="E77" s="1408"/>
      <c r="F77" s="1408"/>
      <c r="G77" s="1408"/>
      <c r="H77" s="1408"/>
      <c r="I77" s="1408"/>
      <c r="J77" s="1408"/>
      <c r="K77" s="1508"/>
      <c r="L77" s="1508"/>
      <c r="M77" s="1508"/>
      <c r="N77" s="1408"/>
      <c r="O77" s="1408"/>
      <c r="P77" s="1408"/>
      <c r="Q77" s="1408"/>
      <c r="R77" s="1408"/>
      <c r="S77" s="1408"/>
      <c r="T77" s="1408"/>
      <c r="U77" s="1408"/>
      <c r="V77" s="1408"/>
      <c r="W77" s="1408"/>
      <c r="X77" s="1408"/>
      <c r="Y77" s="1408"/>
      <c r="Z77" s="1408"/>
    </row>
    <row r="78" spans="1:26" ht="15.75" customHeight="1" x14ac:dyDescent="0.2">
      <c r="A78" s="1408"/>
      <c r="B78" s="1507"/>
      <c r="C78" s="1408"/>
      <c r="D78" s="1408"/>
      <c r="E78" s="1408"/>
      <c r="F78" s="1408"/>
      <c r="G78" s="1408"/>
      <c r="H78" s="1408"/>
      <c r="I78" s="1408"/>
      <c r="J78" s="1408"/>
      <c r="K78" s="1508"/>
      <c r="L78" s="1508"/>
      <c r="M78" s="1508"/>
      <c r="N78" s="1408"/>
      <c r="O78" s="1408"/>
      <c r="P78" s="1408"/>
      <c r="Q78" s="1408"/>
      <c r="R78" s="1408"/>
      <c r="S78" s="1408"/>
      <c r="T78" s="1408"/>
      <c r="U78" s="1408"/>
      <c r="V78" s="1408"/>
      <c r="W78" s="1408"/>
      <c r="X78" s="1408"/>
      <c r="Y78" s="1408"/>
      <c r="Z78" s="1408"/>
    </row>
    <row r="79" spans="1:26" ht="15.75" customHeight="1" x14ac:dyDescent="0.2">
      <c r="A79" s="1408"/>
      <c r="B79" s="1507"/>
      <c r="C79" s="1408"/>
      <c r="D79" s="1408"/>
      <c r="E79" s="1408"/>
      <c r="F79" s="1408"/>
      <c r="G79" s="1408"/>
      <c r="H79" s="1408"/>
      <c r="I79" s="1408"/>
      <c r="J79" s="1408"/>
      <c r="K79" s="1508"/>
      <c r="L79" s="1508"/>
      <c r="M79" s="1508"/>
      <c r="N79" s="1408"/>
      <c r="O79" s="1408"/>
      <c r="P79" s="1408"/>
      <c r="Q79" s="1408"/>
      <c r="R79" s="1408"/>
      <c r="S79" s="1408"/>
      <c r="T79" s="1408"/>
      <c r="U79" s="1408"/>
      <c r="V79" s="1408"/>
      <c r="W79" s="1408"/>
      <c r="X79" s="1408"/>
      <c r="Y79" s="1408"/>
      <c r="Z79" s="1408"/>
    </row>
    <row r="80" spans="1:26" ht="15.75" customHeight="1" x14ac:dyDescent="0.2">
      <c r="A80" s="1408"/>
      <c r="B80" s="1507"/>
      <c r="C80" s="1408"/>
      <c r="D80" s="1408"/>
      <c r="E80" s="1408"/>
      <c r="F80" s="1408"/>
      <c r="G80" s="1408"/>
      <c r="H80" s="1408"/>
      <c r="I80" s="1408"/>
      <c r="J80" s="1408"/>
      <c r="K80" s="1508"/>
      <c r="L80" s="1508"/>
      <c r="M80" s="1508"/>
      <c r="N80" s="1408"/>
      <c r="O80" s="1408"/>
      <c r="P80" s="1408"/>
      <c r="Q80" s="1408"/>
      <c r="R80" s="1408"/>
      <c r="S80" s="1408"/>
      <c r="T80" s="1408"/>
      <c r="U80" s="1408"/>
      <c r="V80" s="1408"/>
      <c r="W80" s="1408"/>
      <c r="X80" s="1408"/>
      <c r="Y80" s="1408"/>
      <c r="Z80" s="1408"/>
    </row>
    <row r="81" spans="1:26" ht="15.75" customHeight="1" x14ac:dyDescent="0.2">
      <c r="A81" s="1408"/>
      <c r="B81" s="1507"/>
      <c r="C81" s="1408"/>
      <c r="D81" s="1408"/>
      <c r="E81" s="1408"/>
      <c r="F81" s="1408"/>
      <c r="G81" s="1408"/>
      <c r="H81" s="1408"/>
      <c r="I81" s="1408"/>
      <c r="J81" s="1408"/>
      <c r="K81" s="1508"/>
      <c r="L81" s="1508"/>
      <c r="M81" s="1508"/>
      <c r="N81" s="1408"/>
      <c r="O81" s="1408"/>
      <c r="P81" s="1408"/>
      <c r="Q81" s="1408"/>
      <c r="R81" s="1408"/>
      <c r="S81" s="1408"/>
      <c r="T81" s="1408"/>
      <c r="U81" s="1408"/>
      <c r="V81" s="1408"/>
      <c r="W81" s="1408"/>
      <c r="X81" s="1408"/>
      <c r="Y81" s="1408"/>
      <c r="Z81" s="1408"/>
    </row>
    <row r="82" spans="1:26" ht="15.75" customHeight="1" x14ac:dyDescent="0.2">
      <c r="A82" s="1408"/>
      <c r="B82" s="1507"/>
      <c r="C82" s="1408"/>
      <c r="D82" s="1408"/>
      <c r="E82" s="1408"/>
      <c r="F82" s="1408"/>
      <c r="G82" s="1408"/>
      <c r="H82" s="1408"/>
      <c r="I82" s="1408"/>
      <c r="J82" s="1408"/>
      <c r="K82" s="1508"/>
      <c r="L82" s="1508"/>
      <c r="M82" s="1508"/>
      <c r="N82" s="1408"/>
      <c r="O82" s="1408"/>
      <c r="P82" s="1408"/>
      <c r="Q82" s="1408"/>
      <c r="R82" s="1408"/>
      <c r="S82" s="1408"/>
      <c r="T82" s="1408"/>
      <c r="U82" s="1408"/>
      <c r="V82" s="1408"/>
      <c r="W82" s="1408"/>
      <c r="X82" s="1408"/>
      <c r="Y82" s="1408"/>
      <c r="Z82" s="1408"/>
    </row>
    <row r="83" spans="1:26" ht="15.75" customHeight="1" x14ac:dyDescent="0.2">
      <c r="A83" s="1408"/>
      <c r="B83" s="1507"/>
      <c r="C83" s="1408"/>
      <c r="D83" s="1408"/>
      <c r="E83" s="1408"/>
      <c r="F83" s="1408"/>
      <c r="G83" s="1408"/>
      <c r="H83" s="1408"/>
      <c r="I83" s="1408"/>
      <c r="J83" s="1408"/>
      <c r="K83" s="1508"/>
      <c r="L83" s="1508"/>
      <c r="M83" s="1508"/>
      <c r="N83" s="1408"/>
      <c r="O83" s="1408"/>
      <c r="P83" s="1408"/>
      <c r="Q83" s="1408"/>
      <c r="R83" s="1408"/>
      <c r="S83" s="1408"/>
      <c r="T83" s="1408"/>
      <c r="U83" s="1408"/>
      <c r="V83" s="1408"/>
      <c r="W83" s="1408"/>
      <c r="X83" s="1408"/>
      <c r="Y83" s="1408"/>
      <c r="Z83" s="1408"/>
    </row>
    <row r="84" spans="1:26" ht="15.75" customHeight="1" x14ac:dyDescent="0.2">
      <c r="A84" s="1408"/>
      <c r="B84" s="1507"/>
      <c r="C84" s="1408"/>
      <c r="D84" s="1408"/>
      <c r="E84" s="1408"/>
      <c r="F84" s="1408"/>
      <c r="G84" s="1408"/>
      <c r="H84" s="1408"/>
      <c r="I84" s="1408"/>
      <c r="J84" s="1408"/>
      <c r="K84" s="1508"/>
      <c r="L84" s="1508"/>
      <c r="M84" s="1508"/>
      <c r="N84" s="1408"/>
      <c r="O84" s="1408"/>
      <c r="P84" s="1408"/>
      <c r="Q84" s="1408"/>
      <c r="R84" s="1408"/>
      <c r="S84" s="1408"/>
      <c r="T84" s="1408"/>
      <c r="U84" s="1408"/>
      <c r="V84" s="1408"/>
      <c r="W84" s="1408"/>
      <c r="X84" s="1408"/>
      <c r="Y84" s="1408"/>
      <c r="Z84" s="1408"/>
    </row>
    <row r="85" spans="1:26" ht="15.75" customHeight="1" x14ac:dyDescent="0.2">
      <c r="A85" s="1408"/>
      <c r="B85" s="1507"/>
      <c r="C85" s="1408"/>
      <c r="D85" s="1408"/>
      <c r="E85" s="1408"/>
      <c r="F85" s="1408"/>
      <c r="G85" s="1408"/>
      <c r="H85" s="1408"/>
      <c r="I85" s="1408"/>
      <c r="J85" s="1408"/>
      <c r="K85" s="1508"/>
      <c r="L85" s="1508"/>
      <c r="M85" s="1508"/>
      <c r="N85" s="1408"/>
      <c r="O85" s="1408"/>
      <c r="P85" s="1408"/>
      <c r="Q85" s="1408"/>
      <c r="R85" s="1408"/>
      <c r="S85" s="1408"/>
      <c r="T85" s="1408"/>
      <c r="U85" s="1408"/>
      <c r="V85" s="1408"/>
      <c r="W85" s="1408"/>
      <c r="X85" s="1408"/>
      <c r="Y85" s="1408"/>
      <c r="Z85" s="1408"/>
    </row>
    <row r="86" spans="1:26" ht="15.75" customHeight="1" x14ac:dyDescent="0.2">
      <c r="A86" s="1408"/>
      <c r="B86" s="1507"/>
      <c r="C86" s="1408"/>
      <c r="D86" s="1408"/>
      <c r="E86" s="1408"/>
      <c r="F86" s="1408"/>
      <c r="G86" s="1408"/>
      <c r="H86" s="1408"/>
      <c r="I86" s="1408"/>
      <c r="J86" s="1408"/>
      <c r="K86" s="1508"/>
      <c r="L86" s="1508"/>
      <c r="M86" s="1508"/>
      <c r="N86" s="1408"/>
      <c r="O86" s="1408"/>
      <c r="P86" s="1408"/>
      <c r="Q86" s="1408"/>
      <c r="R86" s="1408"/>
      <c r="S86" s="1408"/>
      <c r="T86" s="1408"/>
      <c r="U86" s="1408"/>
      <c r="V86" s="1408"/>
      <c r="W86" s="1408"/>
      <c r="X86" s="1408"/>
      <c r="Y86" s="1408"/>
      <c r="Z86" s="1408"/>
    </row>
    <row r="87" spans="1:26" ht="15.75" customHeight="1" x14ac:dyDescent="0.2">
      <c r="A87" s="1408"/>
      <c r="B87" s="1507"/>
      <c r="C87" s="1408"/>
      <c r="D87" s="1408"/>
      <c r="E87" s="1408"/>
      <c r="F87" s="1408"/>
      <c r="G87" s="1408"/>
      <c r="H87" s="1408"/>
      <c r="I87" s="1408"/>
      <c r="J87" s="1408"/>
      <c r="K87" s="1508"/>
      <c r="L87" s="1508"/>
      <c r="M87" s="1508"/>
      <c r="N87" s="1408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</row>
    <row r="88" spans="1:26" ht="15.75" customHeight="1" x14ac:dyDescent="0.2">
      <c r="A88" s="1408"/>
      <c r="B88" s="1507"/>
      <c r="C88" s="1408"/>
      <c r="D88" s="1408"/>
      <c r="E88" s="1408"/>
      <c r="F88" s="1408"/>
      <c r="G88" s="1408"/>
      <c r="H88" s="1408"/>
      <c r="I88" s="1408"/>
      <c r="J88" s="1408"/>
      <c r="K88" s="1508"/>
      <c r="L88" s="1508"/>
      <c r="M88" s="1508"/>
      <c r="N88" s="1408"/>
      <c r="O88" s="1408"/>
      <c r="P88" s="1408"/>
      <c r="Q88" s="1408"/>
      <c r="R88" s="1408"/>
      <c r="S88" s="1408"/>
      <c r="T88" s="1408"/>
      <c r="U88" s="1408"/>
      <c r="V88" s="1408"/>
      <c r="W88" s="1408"/>
      <c r="X88" s="1408"/>
      <c r="Y88" s="1408"/>
      <c r="Z88" s="1408"/>
    </row>
    <row r="89" spans="1:26" ht="15.75" customHeight="1" x14ac:dyDescent="0.2">
      <c r="A89" s="1408"/>
      <c r="B89" s="1507"/>
      <c r="C89" s="1408"/>
      <c r="D89" s="1408"/>
      <c r="E89" s="1408"/>
      <c r="F89" s="1408"/>
      <c r="G89" s="1408"/>
      <c r="H89" s="1408"/>
      <c r="I89" s="1408"/>
      <c r="J89" s="1408"/>
      <c r="K89" s="1508"/>
      <c r="L89" s="1508"/>
      <c r="M89" s="1508"/>
      <c r="N89" s="1408"/>
      <c r="O89" s="1408"/>
      <c r="P89" s="1408"/>
      <c r="Q89" s="1408"/>
      <c r="R89" s="1408"/>
      <c r="S89" s="1408"/>
      <c r="T89" s="1408"/>
      <c r="U89" s="1408"/>
      <c r="V89" s="1408"/>
      <c r="W89" s="1408"/>
      <c r="X89" s="1408"/>
      <c r="Y89" s="1408"/>
      <c r="Z89" s="1408"/>
    </row>
    <row r="90" spans="1:26" ht="15.75" customHeight="1" x14ac:dyDescent="0.2">
      <c r="A90" s="1408"/>
      <c r="B90" s="1507"/>
      <c r="C90" s="1408"/>
      <c r="D90" s="1408"/>
      <c r="E90" s="1408"/>
      <c r="F90" s="1408"/>
      <c r="G90" s="1408"/>
      <c r="H90" s="1408"/>
      <c r="I90" s="1408"/>
      <c r="J90" s="1408"/>
      <c r="K90" s="1508"/>
      <c r="L90" s="1508"/>
      <c r="M90" s="1508"/>
      <c r="N90" s="1408"/>
      <c r="O90" s="1408"/>
      <c r="P90" s="1408"/>
      <c r="Q90" s="1408"/>
      <c r="R90" s="1408"/>
      <c r="S90" s="1408"/>
      <c r="T90" s="1408"/>
      <c r="U90" s="1408"/>
      <c r="V90" s="1408"/>
      <c r="W90" s="1408"/>
      <c r="X90" s="1408"/>
      <c r="Y90" s="1408"/>
      <c r="Z90" s="1408"/>
    </row>
    <row r="91" spans="1:26" ht="15.75" customHeight="1" x14ac:dyDescent="0.2">
      <c r="A91" s="1408"/>
      <c r="B91" s="1507"/>
      <c r="C91" s="1408"/>
      <c r="D91" s="1408"/>
      <c r="E91" s="1408"/>
      <c r="F91" s="1408"/>
      <c r="G91" s="1408"/>
      <c r="H91" s="1408"/>
      <c r="I91" s="1408"/>
      <c r="J91" s="1408"/>
      <c r="K91" s="1508"/>
      <c r="L91" s="1508"/>
      <c r="M91" s="1508"/>
      <c r="N91" s="1408"/>
      <c r="O91" s="1408"/>
      <c r="P91" s="1408"/>
      <c r="Q91" s="1408"/>
      <c r="R91" s="1408"/>
      <c r="S91" s="1408"/>
      <c r="T91" s="1408"/>
      <c r="U91" s="1408"/>
      <c r="V91" s="1408"/>
      <c r="W91" s="1408"/>
      <c r="X91" s="1408"/>
      <c r="Y91" s="1408"/>
      <c r="Z91" s="1408"/>
    </row>
    <row r="92" spans="1:26" ht="15.75" customHeight="1" x14ac:dyDescent="0.2">
      <c r="A92" s="1408"/>
      <c r="B92" s="1507"/>
      <c r="C92" s="1408"/>
      <c r="D92" s="1408"/>
      <c r="E92" s="1408"/>
      <c r="F92" s="1408"/>
      <c r="G92" s="1408"/>
      <c r="H92" s="1408"/>
      <c r="I92" s="1408"/>
      <c r="J92" s="1408"/>
      <c r="K92" s="1508"/>
      <c r="L92" s="1508"/>
      <c r="M92" s="1508"/>
      <c r="N92" s="1408"/>
      <c r="O92" s="1408"/>
      <c r="P92" s="1408"/>
      <c r="Q92" s="1408"/>
      <c r="R92" s="1408"/>
      <c r="S92" s="1408"/>
      <c r="T92" s="1408"/>
      <c r="U92" s="1408"/>
      <c r="V92" s="1408"/>
      <c r="W92" s="1408"/>
      <c r="X92" s="1408"/>
      <c r="Y92" s="1408"/>
      <c r="Z92" s="1408"/>
    </row>
    <row r="93" spans="1:26" ht="15.75" customHeight="1" x14ac:dyDescent="0.2">
      <c r="A93" s="1408"/>
      <c r="B93" s="1507"/>
      <c r="C93" s="1408"/>
      <c r="D93" s="1408"/>
      <c r="E93" s="1408"/>
      <c r="F93" s="1408"/>
      <c r="G93" s="1408"/>
      <c r="H93" s="1408"/>
      <c r="I93" s="1408"/>
      <c r="J93" s="1408"/>
      <c r="K93" s="1508"/>
      <c r="L93" s="1508"/>
      <c r="M93" s="1508"/>
      <c r="N93" s="1408"/>
      <c r="O93" s="1408"/>
      <c r="P93" s="1408"/>
      <c r="Q93" s="1408"/>
      <c r="R93" s="1408"/>
      <c r="S93" s="1408"/>
      <c r="T93" s="1408"/>
      <c r="U93" s="1408"/>
      <c r="V93" s="1408"/>
      <c r="W93" s="1408"/>
      <c r="X93" s="1408"/>
      <c r="Y93" s="1408"/>
      <c r="Z93" s="1408"/>
    </row>
    <row r="94" spans="1:26" ht="15.75" customHeight="1" x14ac:dyDescent="0.2">
      <c r="A94" s="1408"/>
      <c r="B94" s="1507"/>
      <c r="C94" s="1408"/>
      <c r="D94" s="1408"/>
      <c r="E94" s="1408"/>
      <c r="F94" s="1408"/>
      <c r="G94" s="1408"/>
      <c r="H94" s="1408"/>
      <c r="I94" s="1408"/>
      <c r="J94" s="1408"/>
      <c r="K94" s="1508"/>
      <c r="L94" s="1508"/>
      <c r="M94" s="1508"/>
      <c r="N94" s="1408"/>
      <c r="O94" s="1408"/>
      <c r="P94" s="1408"/>
      <c r="Q94" s="1408"/>
      <c r="R94" s="1408"/>
      <c r="S94" s="1408"/>
      <c r="T94" s="1408"/>
      <c r="U94" s="1408"/>
      <c r="V94" s="1408"/>
      <c r="W94" s="1408"/>
      <c r="X94" s="1408"/>
      <c r="Y94" s="1408"/>
      <c r="Z94" s="1408"/>
    </row>
    <row r="95" spans="1:26" ht="15.75" customHeight="1" x14ac:dyDescent="0.2">
      <c r="A95" s="1408"/>
      <c r="B95" s="1507"/>
      <c r="C95" s="1408"/>
      <c r="D95" s="1408"/>
      <c r="E95" s="1408"/>
      <c r="F95" s="1408"/>
      <c r="G95" s="1408"/>
      <c r="H95" s="1408"/>
      <c r="I95" s="1408"/>
      <c r="J95" s="1408"/>
      <c r="K95" s="1508"/>
      <c r="L95" s="1508"/>
      <c r="M95" s="1508"/>
      <c r="N95" s="1408"/>
      <c r="O95" s="1408"/>
      <c r="P95" s="1408"/>
      <c r="Q95" s="1408"/>
      <c r="R95" s="1408"/>
      <c r="S95" s="1408"/>
      <c r="T95" s="1408"/>
      <c r="U95" s="1408"/>
      <c r="V95" s="1408"/>
      <c r="W95" s="1408"/>
      <c r="X95" s="1408"/>
      <c r="Y95" s="1408"/>
      <c r="Z95" s="1408"/>
    </row>
    <row r="96" spans="1:26" ht="15.75" customHeight="1" x14ac:dyDescent="0.2">
      <c r="A96" s="1408"/>
      <c r="B96" s="1507"/>
      <c r="C96" s="1408"/>
      <c r="D96" s="1408"/>
      <c r="E96" s="1408"/>
      <c r="F96" s="1408"/>
      <c r="G96" s="1408"/>
      <c r="H96" s="1408"/>
      <c r="I96" s="1408"/>
      <c r="J96" s="1408"/>
      <c r="K96" s="1508"/>
      <c r="L96" s="1508"/>
      <c r="M96" s="1508"/>
      <c r="N96" s="1408"/>
      <c r="O96" s="1408"/>
      <c r="P96" s="1408"/>
      <c r="Q96" s="1408"/>
      <c r="R96" s="1408"/>
      <c r="S96" s="1408"/>
      <c r="T96" s="1408"/>
      <c r="U96" s="1408"/>
      <c r="V96" s="1408"/>
      <c r="W96" s="1408"/>
      <c r="X96" s="1408"/>
      <c r="Y96" s="1408"/>
      <c r="Z96" s="1408"/>
    </row>
    <row r="97" spans="1:26" ht="15.75" customHeight="1" x14ac:dyDescent="0.2">
      <c r="A97" s="1408"/>
      <c r="B97" s="1507"/>
      <c r="C97" s="1408"/>
      <c r="D97" s="1408"/>
      <c r="E97" s="1408"/>
      <c r="F97" s="1408"/>
      <c r="G97" s="1408"/>
      <c r="H97" s="1408"/>
      <c r="I97" s="1408"/>
      <c r="J97" s="1408"/>
      <c r="K97" s="1508"/>
      <c r="L97" s="1508"/>
      <c r="M97" s="1508"/>
      <c r="N97" s="1408"/>
      <c r="O97" s="1408"/>
      <c r="P97" s="1408"/>
      <c r="Q97" s="1408"/>
      <c r="R97" s="1408"/>
      <c r="S97" s="1408"/>
      <c r="T97" s="1408"/>
      <c r="U97" s="1408"/>
      <c r="V97" s="1408"/>
      <c r="W97" s="1408"/>
      <c r="X97" s="1408"/>
      <c r="Y97" s="1408"/>
      <c r="Z97" s="1408"/>
    </row>
    <row r="98" spans="1:26" ht="15.75" customHeight="1" x14ac:dyDescent="0.2">
      <c r="A98" s="1408"/>
      <c r="B98" s="1507"/>
      <c r="C98" s="1408"/>
      <c r="D98" s="1408"/>
      <c r="E98" s="1408"/>
      <c r="F98" s="1408"/>
      <c r="G98" s="1408"/>
      <c r="H98" s="1408"/>
      <c r="I98" s="1408"/>
      <c r="J98" s="1408"/>
      <c r="K98" s="1508"/>
      <c r="L98" s="1508"/>
      <c r="M98" s="1508"/>
      <c r="N98" s="1408"/>
      <c r="O98" s="1408"/>
      <c r="P98" s="1408"/>
      <c r="Q98" s="1408"/>
      <c r="R98" s="1408"/>
      <c r="S98" s="1408"/>
      <c r="T98" s="1408"/>
      <c r="U98" s="1408"/>
      <c r="V98" s="1408"/>
      <c r="W98" s="1408"/>
      <c r="X98" s="1408"/>
      <c r="Y98" s="1408"/>
      <c r="Z98" s="1408"/>
    </row>
    <row r="99" spans="1:26" ht="15.75" customHeight="1" x14ac:dyDescent="0.2">
      <c r="A99" s="1408"/>
      <c r="B99" s="1507"/>
      <c r="C99" s="1408"/>
      <c r="D99" s="1408"/>
      <c r="E99" s="1408"/>
      <c r="F99" s="1408"/>
      <c r="G99" s="1408"/>
      <c r="H99" s="1408"/>
      <c r="I99" s="1408"/>
      <c r="J99" s="1408"/>
      <c r="K99" s="1508"/>
      <c r="L99" s="1508"/>
      <c r="M99" s="1508"/>
      <c r="N99" s="1408"/>
      <c r="O99" s="1408"/>
      <c r="P99" s="1408"/>
      <c r="Q99" s="1408"/>
      <c r="R99" s="1408"/>
      <c r="S99" s="1408"/>
      <c r="T99" s="1408"/>
      <c r="U99" s="1408"/>
      <c r="V99" s="1408"/>
      <c r="W99" s="1408"/>
      <c r="X99" s="1408"/>
      <c r="Y99" s="1408"/>
      <c r="Z99" s="1408"/>
    </row>
    <row r="100" spans="1:26" ht="15.75" customHeight="1" x14ac:dyDescent="0.2">
      <c r="A100" s="1408"/>
      <c r="B100" s="1507"/>
      <c r="C100" s="1408"/>
      <c r="D100" s="1408"/>
      <c r="E100" s="1408"/>
      <c r="F100" s="1408"/>
      <c r="G100" s="1408"/>
      <c r="H100" s="1408"/>
      <c r="I100" s="1408"/>
      <c r="J100" s="1408"/>
      <c r="K100" s="1508"/>
      <c r="L100" s="1508"/>
      <c r="M100" s="1508"/>
      <c r="N100" s="1408"/>
      <c r="O100" s="1408"/>
      <c r="P100" s="1408"/>
      <c r="Q100" s="1408"/>
      <c r="R100" s="1408"/>
      <c r="S100" s="1408"/>
      <c r="T100" s="1408"/>
      <c r="U100" s="1408"/>
      <c r="V100" s="1408"/>
      <c r="W100" s="1408"/>
      <c r="X100" s="1408"/>
      <c r="Y100" s="1408"/>
      <c r="Z100" s="1408"/>
    </row>
    <row r="101" spans="1:26" ht="15.75" customHeight="1" x14ac:dyDescent="0.2">
      <c r="A101" s="1408"/>
      <c r="B101" s="1507"/>
      <c r="C101" s="1408"/>
      <c r="D101" s="1408"/>
      <c r="E101" s="1408"/>
      <c r="F101" s="1408"/>
      <c r="G101" s="1408"/>
      <c r="H101" s="1408"/>
      <c r="I101" s="1408"/>
      <c r="J101" s="1408"/>
      <c r="K101" s="1508"/>
      <c r="L101" s="1508"/>
      <c r="M101" s="1508"/>
      <c r="N101" s="1408"/>
      <c r="O101" s="1408"/>
      <c r="P101" s="1408"/>
      <c r="Q101" s="1408"/>
      <c r="R101" s="1408"/>
      <c r="S101" s="1408"/>
      <c r="T101" s="1408"/>
      <c r="U101" s="1408"/>
      <c r="V101" s="1408"/>
      <c r="W101" s="1408"/>
      <c r="X101" s="1408"/>
      <c r="Y101" s="1408"/>
      <c r="Z101" s="1408"/>
    </row>
    <row r="102" spans="1:26" ht="15.75" customHeight="1" x14ac:dyDescent="0.2">
      <c r="A102" s="1408"/>
      <c r="B102" s="1507"/>
      <c r="C102" s="1408"/>
      <c r="D102" s="1408"/>
      <c r="E102" s="1408"/>
      <c r="F102" s="1408"/>
      <c r="G102" s="1408"/>
      <c r="H102" s="1408"/>
      <c r="I102" s="1408"/>
      <c r="J102" s="1408"/>
      <c r="K102" s="1508"/>
      <c r="L102" s="1508"/>
      <c r="M102" s="1508"/>
      <c r="N102" s="1408"/>
      <c r="O102" s="1408"/>
      <c r="P102" s="1408"/>
      <c r="Q102" s="1408"/>
      <c r="R102" s="1408"/>
      <c r="S102" s="1408"/>
      <c r="T102" s="1408"/>
      <c r="U102" s="1408"/>
      <c r="V102" s="1408"/>
      <c r="W102" s="1408"/>
      <c r="X102" s="1408"/>
      <c r="Y102" s="1408"/>
      <c r="Z102" s="1408"/>
    </row>
    <row r="103" spans="1:26" ht="15.75" customHeight="1" x14ac:dyDescent="0.2">
      <c r="A103" s="1408"/>
      <c r="B103" s="1507"/>
      <c r="C103" s="1408"/>
      <c r="D103" s="1408"/>
      <c r="E103" s="1408"/>
      <c r="F103" s="1408"/>
      <c r="G103" s="1408"/>
      <c r="H103" s="1408"/>
      <c r="I103" s="1408"/>
      <c r="J103" s="1408"/>
      <c r="K103" s="1508"/>
      <c r="L103" s="1508"/>
      <c r="M103" s="1508"/>
      <c r="N103" s="1408"/>
      <c r="O103" s="1408"/>
      <c r="P103" s="1408"/>
      <c r="Q103" s="1408"/>
      <c r="R103" s="1408"/>
      <c r="S103" s="1408"/>
      <c r="T103" s="1408"/>
      <c r="U103" s="1408"/>
      <c r="V103" s="1408"/>
      <c r="W103" s="1408"/>
      <c r="X103" s="1408"/>
      <c r="Y103" s="1408"/>
      <c r="Z103" s="1408"/>
    </row>
    <row r="104" spans="1:26" ht="15.75" customHeight="1" x14ac:dyDescent="0.2">
      <c r="A104" s="1408"/>
      <c r="B104" s="1507"/>
      <c r="C104" s="1408"/>
      <c r="D104" s="1408"/>
      <c r="E104" s="1408"/>
      <c r="F104" s="1408"/>
      <c r="G104" s="1408"/>
      <c r="H104" s="1408"/>
      <c r="I104" s="1408"/>
      <c r="J104" s="1408"/>
      <c r="K104" s="1508"/>
      <c r="L104" s="1508"/>
      <c r="M104" s="1508"/>
      <c r="N104" s="1408"/>
      <c r="O104" s="1408"/>
      <c r="P104" s="1408"/>
      <c r="Q104" s="1408"/>
      <c r="R104" s="1408"/>
      <c r="S104" s="1408"/>
      <c r="T104" s="1408"/>
      <c r="U104" s="1408"/>
      <c r="V104" s="1408"/>
      <c r="W104" s="1408"/>
      <c r="X104" s="1408"/>
      <c r="Y104" s="1408"/>
      <c r="Z104" s="1408"/>
    </row>
    <row r="105" spans="1:26" ht="15.75" customHeight="1" x14ac:dyDescent="0.2">
      <c r="A105" s="1408"/>
      <c r="B105" s="1507"/>
      <c r="C105" s="1408"/>
      <c r="D105" s="1408"/>
      <c r="E105" s="1408"/>
      <c r="F105" s="1408"/>
      <c r="G105" s="1408"/>
      <c r="H105" s="1408"/>
      <c r="I105" s="1408"/>
      <c r="J105" s="1408"/>
      <c r="K105" s="1508"/>
      <c r="L105" s="1508"/>
      <c r="M105" s="1508"/>
      <c r="N105" s="1408"/>
      <c r="O105" s="1408"/>
      <c r="P105" s="1408"/>
      <c r="Q105" s="1408"/>
      <c r="R105" s="1408"/>
      <c r="S105" s="1408"/>
      <c r="T105" s="1408"/>
      <c r="U105" s="1408"/>
      <c r="V105" s="1408"/>
      <c r="W105" s="1408"/>
      <c r="X105" s="1408"/>
      <c r="Y105" s="1408"/>
      <c r="Z105" s="1408"/>
    </row>
    <row r="106" spans="1:26" ht="15.75" customHeight="1" x14ac:dyDescent="0.2">
      <c r="A106" s="1408"/>
      <c r="B106" s="1507"/>
      <c r="C106" s="1408"/>
      <c r="D106" s="1408"/>
      <c r="E106" s="1408"/>
      <c r="F106" s="1408"/>
      <c r="G106" s="1408"/>
      <c r="H106" s="1408"/>
      <c r="I106" s="1408"/>
      <c r="J106" s="1408"/>
      <c r="K106" s="1508"/>
      <c r="L106" s="1508"/>
      <c r="M106" s="1508"/>
      <c r="N106" s="1408"/>
      <c r="O106" s="1408"/>
      <c r="P106" s="1408"/>
      <c r="Q106" s="1408"/>
      <c r="R106" s="1408"/>
      <c r="S106" s="1408"/>
      <c r="T106" s="1408"/>
      <c r="U106" s="1408"/>
      <c r="V106" s="1408"/>
      <c r="W106" s="1408"/>
      <c r="X106" s="1408"/>
      <c r="Y106" s="1408"/>
      <c r="Z106" s="1408"/>
    </row>
    <row r="107" spans="1:26" ht="15.75" customHeight="1" x14ac:dyDescent="0.2">
      <c r="A107" s="1408"/>
      <c r="B107" s="1507"/>
      <c r="C107" s="1408"/>
      <c r="D107" s="1408"/>
      <c r="E107" s="1408"/>
      <c r="F107" s="1408"/>
      <c r="G107" s="1408"/>
      <c r="H107" s="1408"/>
      <c r="I107" s="1408"/>
      <c r="J107" s="1408"/>
      <c r="K107" s="1508"/>
      <c r="L107" s="1508"/>
      <c r="M107" s="1508"/>
      <c r="N107" s="1408"/>
      <c r="O107" s="1408"/>
      <c r="P107" s="1408"/>
      <c r="Q107" s="1408"/>
      <c r="R107" s="1408"/>
      <c r="S107" s="1408"/>
      <c r="T107" s="1408"/>
      <c r="U107" s="1408"/>
      <c r="V107" s="1408"/>
      <c r="W107" s="1408"/>
      <c r="X107" s="1408"/>
      <c r="Y107" s="1408"/>
      <c r="Z107" s="1408"/>
    </row>
    <row r="108" spans="1:26" ht="15.75" customHeight="1" x14ac:dyDescent="0.2">
      <c r="A108" s="1408"/>
      <c r="B108" s="1507"/>
      <c r="C108" s="1408"/>
      <c r="D108" s="1408"/>
      <c r="E108" s="1408"/>
      <c r="F108" s="1408"/>
      <c r="G108" s="1408"/>
      <c r="H108" s="1408"/>
      <c r="I108" s="1408"/>
      <c r="J108" s="1408"/>
      <c r="K108" s="1508"/>
      <c r="L108" s="1508"/>
      <c r="M108" s="1508"/>
      <c r="N108" s="1408"/>
      <c r="O108" s="1408"/>
      <c r="P108" s="1408"/>
      <c r="Q108" s="1408"/>
      <c r="R108" s="1408"/>
      <c r="S108" s="1408"/>
      <c r="T108" s="1408"/>
      <c r="U108" s="1408"/>
      <c r="V108" s="1408"/>
      <c r="W108" s="1408"/>
      <c r="X108" s="1408"/>
      <c r="Y108" s="1408"/>
      <c r="Z108" s="1408"/>
    </row>
    <row r="109" spans="1:26" ht="15.75" customHeight="1" x14ac:dyDescent="0.2">
      <c r="A109" s="1408"/>
      <c r="B109" s="1507"/>
      <c r="C109" s="1408"/>
      <c r="D109" s="1408"/>
      <c r="E109" s="1408"/>
      <c r="F109" s="1408"/>
      <c r="G109" s="1408"/>
      <c r="H109" s="1408"/>
      <c r="I109" s="1408"/>
      <c r="J109" s="1408"/>
      <c r="K109" s="1508"/>
      <c r="L109" s="1508"/>
      <c r="M109" s="1508"/>
      <c r="N109" s="1408"/>
      <c r="O109" s="1408"/>
      <c r="P109" s="1408"/>
      <c r="Q109" s="1408"/>
      <c r="R109" s="1408"/>
      <c r="S109" s="1408"/>
      <c r="T109" s="1408"/>
      <c r="U109" s="1408"/>
      <c r="V109" s="1408"/>
      <c r="W109" s="1408"/>
      <c r="X109" s="1408"/>
      <c r="Y109" s="1408"/>
      <c r="Z109" s="1408"/>
    </row>
    <row r="110" spans="1:26" ht="15.75" customHeight="1" x14ac:dyDescent="0.2">
      <c r="A110" s="1408"/>
      <c r="B110" s="1507"/>
      <c r="C110" s="1408"/>
      <c r="D110" s="1408"/>
      <c r="E110" s="1408"/>
      <c r="F110" s="1408"/>
      <c r="G110" s="1408"/>
      <c r="H110" s="1408"/>
      <c r="I110" s="1408"/>
      <c r="J110" s="1408"/>
      <c r="K110" s="1508"/>
      <c r="L110" s="1508"/>
      <c r="M110" s="1508"/>
      <c r="N110" s="1408"/>
      <c r="O110" s="1408"/>
      <c r="P110" s="1408"/>
      <c r="Q110" s="1408"/>
      <c r="R110" s="1408"/>
      <c r="S110" s="1408"/>
      <c r="T110" s="1408"/>
      <c r="U110" s="1408"/>
      <c r="V110" s="1408"/>
      <c r="W110" s="1408"/>
      <c r="X110" s="1408"/>
      <c r="Y110" s="1408"/>
      <c r="Z110" s="1408"/>
    </row>
    <row r="111" spans="1:26" ht="15.75" customHeight="1" x14ac:dyDescent="0.2">
      <c r="A111" s="1408"/>
      <c r="B111" s="1507"/>
      <c r="C111" s="1408"/>
      <c r="D111" s="1408"/>
      <c r="E111" s="1408"/>
      <c r="F111" s="1408"/>
      <c r="G111" s="1408"/>
      <c r="H111" s="1408"/>
      <c r="I111" s="1408"/>
      <c r="J111" s="1408"/>
      <c r="K111" s="1508"/>
      <c r="L111" s="1508"/>
      <c r="M111" s="1508"/>
      <c r="N111" s="1408"/>
      <c r="O111" s="1408"/>
      <c r="P111" s="1408"/>
      <c r="Q111" s="1408"/>
      <c r="R111" s="1408"/>
      <c r="S111" s="1408"/>
      <c r="T111" s="1408"/>
      <c r="U111" s="1408"/>
      <c r="V111" s="1408"/>
      <c r="W111" s="1408"/>
      <c r="X111" s="1408"/>
      <c r="Y111" s="1408"/>
      <c r="Z111" s="1408"/>
    </row>
    <row r="112" spans="1:26" ht="15.75" customHeight="1" x14ac:dyDescent="0.2">
      <c r="A112" s="1408"/>
      <c r="B112" s="1507"/>
      <c r="C112" s="1408"/>
      <c r="D112" s="1408"/>
      <c r="E112" s="1408"/>
      <c r="F112" s="1408"/>
      <c r="G112" s="1408"/>
      <c r="H112" s="1408"/>
      <c r="I112" s="1408"/>
      <c r="J112" s="1408"/>
      <c r="K112" s="1508"/>
      <c r="L112" s="1508"/>
      <c r="M112" s="1508"/>
      <c r="N112" s="1408"/>
      <c r="O112" s="1408"/>
      <c r="P112" s="1408"/>
      <c r="Q112" s="1408"/>
      <c r="R112" s="1408"/>
      <c r="S112" s="1408"/>
      <c r="T112" s="1408"/>
      <c r="U112" s="1408"/>
      <c r="V112" s="1408"/>
      <c r="W112" s="1408"/>
      <c r="X112" s="1408"/>
      <c r="Y112" s="1408"/>
      <c r="Z112" s="1408"/>
    </row>
    <row r="113" spans="1:26" ht="15.75" customHeight="1" x14ac:dyDescent="0.2">
      <c r="A113" s="1408"/>
      <c r="B113" s="1507"/>
      <c r="C113" s="1408"/>
      <c r="D113" s="1408"/>
      <c r="E113" s="1408"/>
      <c r="F113" s="1408"/>
      <c r="G113" s="1408"/>
      <c r="H113" s="1408"/>
      <c r="I113" s="1408"/>
      <c r="J113" s="1408"/>
      <c r="K113" s="1508"/>
      <c r="L113" s="1508"/>
      <c r="M113" s="1508"/>
      <c r="N113" s="1408"/>
      <c r="O113" s="1408"/>
      <c r="P113" s="1408"/>
      <c r="Q113" s="1408"/>
      <c r="R113" s="1408"/>
      <c r="S113" s="1408"/>
      <c r="T113" s="1408"/>
      <c r="U113" s="1408"/>
      <c r="V113" s="1408"/>
      <c r="W113" s="1408"/>
      <c r="X113" s="1408"/>
      <c r="Y113" s="1408"/>
      <c r="Z113" s="1408"/>
    </row>
    <row r="114" spans="1:26" ht="15.75" customHeight="1" x14ac:dyDescent="0.2">
      <c r="A114" s="1408"/>
      <c r="B114" s="1507"/>
      <c r="C114" s="1408"/>
      <c r="D114" s="1408"/>
      <c r="E114" s="1408"/>
      <c r="F114" s="1408"/>
      <c r="G114" s="1408"/>
      <c r="H114" s="1408"/>
      <c r="I114" s="1408"/>
      <c r="J114" s="1408"/>
      <c r="K114" s="1508"/>
      <c r="L114" s="1508"/>
      <c r="M114" s="1508"/>
      <c r="N114" s="1408"/>
      <c r="O114" s="1408"/>
      <c r="P114" s="1408"/>
      <c r="Q114" s="1408"/>
      <c r="R114" s="1408"/>
      <c r="S114" s="1408"/>
      <c r="T114" s="1408"/>
      <c r="U114" s="1408"/>
      <c r="V114" s="1408"/>
      <c r="W114" s="1408"/>
      <c r="X114" s="1408"/>
      <c r="Y114" s="1408"/>
      <c r="Z114" s="1408"/>
    </row>
    <row r="115" spans="1:26" ht="15.75" customHeight="1" x14ac:dyDescent="0.2">
      <c r="A115" s="1408"/>
      <c r="B115" s="1507"/>
      <c r="C115" s="1408"/>
      <c r="D115" s="1408"/>
      <c r="E115" s="1408"/>
      <c r="F115" s="1408"/>
      <c r="G115" s="1408"/>
      <c r="H115" s="1408"/>
      <c r="I115" s="1408"/>
      <c r="J115" s="1408"/>
      <c r="K115" s="1508"/>
      <c r="L115" s="1508"/>
      <c r="M115" s="1508"/>
      <c r="N115" s="1408"/>
      <c r="O115" s="1408"/>
      <c r="P115" s="1408"/>
      <c r="Q115" s="1408"/>
      <c r="R115" s="1408"/>
      <c r="S115" s="1408"/>
      <c r="T115" s="1408"/>
      <c r="U115" s="1408"/>
      <c r="V115" s="1408"/>
      <c r="W115" s="1408"/>
      <c r="X115" s="1408"/>
      <c r="Y115" s="1408"/>
      <c r="Z115" s="1408"/>
    </row>
    <row r="116" spans="1:26" ht="15.75" customHeight="1" x14ac:dyDescent="0.2">
      <c r="A116" s="1408"/>
      <c r="B116" s="1507"/>
      <c r="C116" s="1408"/>
      <c r="D116" s="1408"/>
      <c r="E116" s="1408"/>
      <c r="F116" s="1408"/>
      <c r="G116" s="1408"/>
      <c r="H116" s="1408"/>
      <c r="I116" s="1408"/>
      <c r="J116" s="1408"/>
      <c r="K116" s="1508"/>
      <c r="L116" s="1508"/>
      <c r="M116" s="1508"/>
      <c r="N116" s="1408"/>
      <c r="O116" s="1408"/>
      <c r="P116" s="1408"/>
      <c r="Q116" s="1408"/>
      <c r="R116" s="1408"/>
      <c r="S116" s="1408"/>
      <c r="T116" s="1408"/>
      <c r="U116" s="1408"/>
      <c r="V116" s="1408"/>
      <c r="W116" s="1408"/>
      <c r="X116" s="1408"/>
      <c r="Y116" s="1408"/>
      <c r="Z116" s="1408"/>
    </row>
    <row r="117" spans="1:26" ht="15.75" customHeight="1" x14ac:dyDescent="0.2">
      <c r="A117" s="1408"/>
      <c r="B117" s="1507"/>
      <c r="C117" s="1408"/>
      <c r="D117" s="1408"/>
      <c r="E117" s="1408"/>
      <c r="F117" s="1408"/>
      <c r="G117" s="1408"/>
      <c r="H117" s="1408"/>
      <c r="I117" s="1408"/>
      <c r="J117" s="1408"/>
      <c r="K117" s="1508"/>
      <c r="L117" s="1508"/>
      <c r="M117" s="1508"/>
      <c r="N117" s="1408"/>
      <c r="O117" s="1408"/>
      <c r="P117" s="1408"/>
      <c r="Q117" s="1408"/>
      <c r="R117" s="1408"/>
      <c r="S117" s="1408"/>
      <c r="T117" s="1408"/>
      <c r="U117" s="1408"/>
      <c r="V117" s="1408"/>
      <c r="W117" s="1408"/>
      <c r="X117" s="1408"/>
      <c r="Y117" s="1408"/>
      <c r="Z117" s="1408"/>
    </row>
    <row r="118" spans="1:26" ht="15.75" customHeight="1" x14ac:dyDescent="0.2">
      <c r="A118" s="1408"/>
      <c r="B118" s="1507"/>
      <c r="C118" s="1408"/>
      <c r="D118" s="1408"/>
      <c r="E118" s="1408"/>
      <c r="F118" s="1408"/>
      <c r="G118" s="1408"/>
      <c r="H118" s="1408"/>
      <c r="I118" s="1408"/>
      <c r="J118" s="1408"/>
      <c r="K118" s="1508"/>
      <c r="L118" s="1508"/>
      <c r="M118" s="1508"/>
      <c r="N118" s="1408"/>
      <c r="O118" s="1408"/>
      <c r="P118" s="1408"/>
      <c r="Q118" s="1408"/>
      <c r="R118" s="1408"/>
      <c r="S118" s="1408"/>
      <c r="T118" s="1408"/>
      <c r="U118" s="1408"/>
      <c r="V118" s="1408"/>
      <c r="W118" s="1408"/>
      <c r="X118" s="1408"/>
      <c r="Y118" s="1408"/>
      <c r="Z118" s="1408"/>
    </row>
    <row r="119" spans="1:26" ht="15.75" customHeight="1" x14ac:dyDescent="0.2">
      <c r="A119" s="1408"/>
      <c r="B119" s="1507"/>
      <c r="C119" s="1408"/>
      <c r="D119" s="1408"/>
      <c r="E119" s="1408"/>
      <c r="F119" s="1408"/>
      <c r="G119" s="1408"/>
      <c r="H119" s="1408"/>
      <c r="I119" s="1408"/>
      <c r="J119" s="1408"/>
      <c r="K119" s="1508"/>
      <c r="L119" s="1508"/>
      <c r="M119" s="1508"/>
      <c r="N119" s="1408"/>
      <c r="O119" s="1408"/>
      <c r="P119" s="1408"/>
      <c r="Q119" s="1408"/>
      <c r="R119" s="1408"/>
      <c r="S119" s="1408"/>
      <c r="T119" s="1408"/>
      <c r="U119" s="1408"/>
      <c r="V119" s="1408"/>
      <c r="W119" s="1408"/>
      <c r="X119" s="1408"/>
      <c r="Y119" s="1408"/>
      <c r="Z119" s="1408"/>
    </row>
    <row r="120" spans="1:26" ht="15.75" customHeight="1" x14ac:dyDescent="0.2">
      <c r="A120" s="1408"/>
      <c r="B120" s="1507"/>
      <c r="C120" s="1408"/>
      <c r="D120" s="1408"/>
      <c r="E120" s="1408"/>
      <c r="F120" s="1408"/>
      <c r="G120" s="1408"/>
      <c r="H120" s="1408"/>
      <c r="I120" s="1408"/>
      <c r="J120" s="1408"/>
      <c r="K120" s="1508"/>
      <c r="L120" s="1508"/>
      <c r="M120" s="1508"/>
      <c r="N120" s="1408"/>
      <c r="O120" s="1408"/>
      <c r="P120" s="1408"/>
      <c r="Q120" s="1408"/>
      <c r="R120" s="1408"/>
      <c r="S120" s="1408"/>
      <c r="T120" s="1408"/>
      <c r="U120" s="1408"/>
      <c r="V120" s="1408"/>
      <c r="W120" s="1408"/>
      <c r="X120" s="1408"/>
      <c r="Y120" s="1408"/>
      <c r="Z120" s="1408"/>
    </row>
    <row r="121" spans="1:26" ht="15.75" customHeight="1" x14ac:dyDescent="0.2">
      <c r="A121" s="1408"/>
      <c r="B121" s="1507"/>
      <c r="C121" s="1408"/>
      <c r="D121" s="1408"/>
      <c r="E121" s="1408"/>
      <c r="F121" s="1408"/>
      <c r="G121" s="1408"/>
      <c r="H121" s="1408"/>
      <c r="I121" s="1408"/>
      <c r="J121" s="1408"/>
      <c r="K121" s="1508"/>
      <c r="L121" s="1508"/>
      <c r="M121" s="1508"/>
      <c r="N121" s="1408"/>
      <c r="O121" s="1408"/>
      <c r="P121" s="1408"/>
      <c r="Q121" s="1408"/>
      <c r="R121" s="1408"/>
      <c r="S121" s="1408"/>
      <c r="T121" s="1408"/>
      <c r="U121" s="1408"/>
      <c r="V121" s="1408"/>
      <c r="W121" s="1408"/>
      <c r="X121" s="1408"/>
      <c r="Y121" s="1408"/>
      <c r="Z121" s="1408"/>
    </row>
    <row r="122" spans="1:26" ht="15.75" customHeight="1" x14ac:dyDescent="0.2">
      <c r="A122" s="1408"/>
      <c r="B122" s="1507"/>
      <c r="C122" s="1408"/>
      <c r="D122" s="1408"/>
      <c r="E122" s="1408"/>
      <c r="F122" s="1408"/>
      <c r="G122" s="1408"/>
      <c r="H122" s="1408"/>
      <c r="I122" s="1408"/>
      <c r="J122" s="1408"/>
      <c r="K122" s="1508"/>
      <c r="L122" s="1508"/>
      <c r="M122" s="1508"/>
      <c r="N122" s="1408"/>
      <c r="O122" s="1408"/>
      <c r="P122" s="1408"/>
      <c r="Q122" s="1408"/>
      <c r="R122" s="1408"/>
      <c r="S122" s="1408"/>
      <c r="T122" s="1408"/>
      <c r="U122" s="1408"/>
      <c r="V122" s="1408"/>
      <c r="W122" s="1408"/>
      <c r="X122" s="1408"/>
      <c r="Y122" s="1408"/>
      <c r="Z122" s="1408"/>
    </row>
    <row r="123" spans="1:26" ht="15.75" customHeight="1" x14ac:dyDescent="0.2">
      <c r="A123" s="1408"/>
      <c r="B123" s="1507"/>
      <c r="C123" s="1408"/>
      <c r="D123" s="1408"/>
      <c r="E123" s="1408"/>
      <c r="F123" s="1408"/>
      <c r="G123" s="1408"/>
      <c r="H123" s="1408"/>
      <c r="I123" s="1408"/>
      <c r="J123" s="1408"/>
      <c r="K123" s="1508"/>
      <c r="L123" s="1508"/>
      <c r="M123" s="1508"/>
      <c r="N123" s="1408"/>
      <c r="O123" s="1408"/>
      <c r="P123" s="1408"/>
      <c r="Q123" s="1408"/>
      <c r="R123" s="1408"/>
      <c r="S123" s="1408"/>
      <c r="T123" s="1408"/>
      <c r="U123" s="1408"/>
      <c r="V123" s="1408"/>
      <c r="W123" s="1408"/>
      <c r="X123" s="1408"/>
      <c r="Y123" s="1408"/>
      <c r="Z123" s="1408"/>
    </row>
    <row r="124" spans="1:26" ht="15.75" customHeight="1" x14ac:dyDescent="0.2">
      <c r="A124" s="1408"/>
      <c r="B124" s="1507"/>
      <c r="C124" s="1408"/>
      <c r="D124" s="1408"/>
      <c r="E124" s="1408"/>
      <c r="F124" s="1408"/>
      <c r="G124" s="1408"/>
      <c r="H124" s="1408"/>
      <c r="I124" s="1408"/>
      <c r="J124" s="1408"/>
      <c r="K124" s="1508"/>
      <c r="L124" s="1508"/>
      <c r="M124" s="1508"/>
      <c r="N124" s="1408"/>
      <c r="O124" s="1408"/>
      <c r="P124" s="1408"/>
      <c r="Q124" s="1408"/>
      <c r="R124" s="1408"/>
      <c r="S124" s="1408"/>
      <c r="T124" s="1408"/>
      <c r="U124" s="1408"/>
      <c r="V124" s="1408"/>
      <c r="W124" s="1408"/>
      <c r="X124" s="1408"/>
      <c r="Y124" s="1408"/>
      <c r="Z124" s="1408"/>
    </row>
    <row r="125" spans="1:26" ht="15.75" customHeight="1" x14ac:dyDescent="0.2">
      <c r="A125" s="1408"/>
      <c r="B125" s="1507"/>
      <c r="C125" s="1408"/>
      <c r="D125" s="1408"/>
      <c r="E125" s="1408"/>
      <c r="F125" s="1408"/>
      <c r="G125" s="1408"/>
      <c r="H125" s="1408"/>
      <c r="I125" s="1408"/>
      <c r="J125" s="1408"/>
      <c r="K125" s="1508"/>
      <c r="L125" s="1508"/>
      <c r="M125" s="1508"/>
      <c r="N125" s="1408"/>
      <c r="O125" s="1408"/>
      <c r="P125" s="1408"/>
      <c r="Q125" s="1408"/>
      <c r="R125" s="1408"/>
      <c r="S125" s="1408"/>
      <c r="T125" s="1408"/>
      <c r="U125" s="1408"/>
      <c r="V125" s="1408"/>
      <c r="W125" s="1408"/>
      <c r="X125" s="1408"/>
      <c r="Y125" s="1408"/>
      <c r="Z125" s="1408"/>
    </row>
    <row r="126" spans="1:26" ht="15.75" customHeight="1" x14ac:dyDescent="0.2">
      <c r="A126" s="1408"/>
      <c r="B126" s="1507"/>
      <c r="C126" s="1408"/>
      <c r="D126" s="1408"/>
      <c r="E126" s="1408"/>
      <c r="F126" s="1408"/>
      <c r="G126" s="1408"/>
      <c r="H126" s="1408"/>
      <c r="I126" s="1408"/>
      <c r="J126" s="1408"/>
      <c r="K126" s="1508"/>
      <c r="L126" s="1508"/>
      <c r="M126" s="1508"/>
      <c r="N126" s="1408"/>
      <c r="O126" s="1408"/>
      <c r="P126" s="1408"/>
      <c r="Q126" s="1408"/>
      <c r="R126" s="1408"/>
      <c r="S126" s="1408"/>
      <c r="T126" s="1408"/>
      <c r="U126" s="1408"/>
      <c r="V126" s="1408"/>
      <c r="W126" s="1408"/>
      <c r="X126" s="1408"/>
      <c r="Y126" s="1408"/>
      <c r="Z126" s="1408"/>
    </row>
    <row r="127" spans="1:26" ht="15.75" customHeight="1" x14ac:dyDescent="0.2">
      <c r="A127" s="1408"/>
      <c r="B127" s="1507"/>
      <c r="C127" s="1408"/>
      <c r="D127" s="1408"/>
      <c r="E127" s="1408"/>
      <c r="F127" s="1408"/>
      <c r="G127" s="1408"/>
      <c r="H127" s="1408"/>
      <c r="I127" s="1408"/>
      <c r="J127" s="1408"/>
      <c r="K127" s="1508"/>
      <c r="L127" s="1508"/>
      <c r="M127" s="1508"/>
      <c r="N127" s="1408"/>
      <c r="O127" s="1408"/>
      <c r="P127" s="1408"/>
      <c r="Q127" s="1408"/>
      <c r="R127" s="1408"/>
      <c r="S127" s="1408"/>
      <c r="T127" s="1408"/>
      <c r="U127" s="1408"/>
      <c r="V127" s="1408"/>
      <c r="W127" s="1408"/>
      <c r="X127" s="1408"/>
      <c r="Y127" s="1408"/>
      <c r="Z127" s="1408"/>
    </row>
    <row r="128" spans="1:26" ht="15.75" customHeight="1" x14ac:dyDescent="0.2">
      <c r="A128" s="1408"/>
      <c r="B128" s="1507"/>
      <c r="C128" s="1408"/>
      <c r="D128" s="1408"/>
      <c r="E128" s="1408"/>
      <c r="F128" s="1408"/>
      <c r="G128" s="1408"/>
      <c r="H128" s="1408"/>
      <c r="I128" s="1408"/>
      <c r="J128" s="1408"/>
      <c r="K128" s="1508"/>
      <c r="L128" s="1508"/>
      <c r="M128" s="1508"/>
      <c r="N128" s="1408"/>
      <c r="O128" s="1408"/>
      <c r="P128" s="1408"/>
      <c r="Q128" s="1408"/>
      <c r="R128" s="1408"/>
      <c r="S128" s="1408"/>
      <c r="T128" s="1408"/>
      <c r="U128" s="1408"/>
      <c r="V128" s="1408"/>
      <c r="W128" s="1408"/>
      <c r="X128" s="1408"/>
      <c r="Y128" s="1408"/>
      <c r="Z128" s="1408"/>
    </row>
    <row r="129" spans="1:26" ht="15.75" customHeight="1" x14ac:dyDescent="0.2">
      <c r="A129" s="1408"/>
      <c r="B129" s="1507"/>
      <c r="C129" s="1408"/>
      <c r="D129" s="1408"/>
      <c r="E129" s="1408"/>
      <c r="F129" s="1408"/>
      <c r="G129" s="1408"/>
      <c r="H129" s="1408"/>
      <c r="I129" s="1408"/>
      <c r="J129" s="1408"/>
      <c r="K129" s="1508"/>
      <c r="L129" s="1508"/>
      <c r="M129" s="1508"/>
      <c r="N129" s="1408"/>
      <c r="O129" s="1408"/>
      <c r="P129" s="1408"/>
      <c r="Q129" s="1408"/>
      <c r="R129" s="1408"/>
      <c r="S129" s="1408"/>
      <c r="T129" s="1408"/>
      <c r="U129" s="1408"/>
      <c r="V129" s="1408"/>
      <c r="W129" s="1408"/>
      <c r="X129" s="1408"/>
      <c r="Y129" s="1408"/>
      <c r="Z129" s="1408"/>
    </row>
    <row r="130" spans="1:26" ht="15.75" customHeight="1" x14ac:dyDescent="0.2">
      <c r="A130" s="1408"/>
      <c r="B130" s="1507"/>
      <c r="C130" s="1408"/>
      <c r="D130" s="1408"/>
      <c r="E130" s="1408"/>
      <c r="F130" s="1408"/>
      <c r="G130" s="1408"/>
      <c r="H130" s="1408"/>
      <c r="I130" s="1408"/>
      <c r="J130" s="1408"/>
      <c r="K130" s="1508"/>
      <c r="L130" s="1508"/>
      <c r="M130" s="1508"/>
      <c r="N130" s="1408"/>
      <c r="O130" s="1408"/>
      <c r="P130" s="1408"/>
      <c r="Q130" s="1408"/>
      <c r="R130" s="1408"/>
      <c r="S130" s="1408"/>
      <c r="T130" s="1408"/>
      <c r="U130" s="1408"/>
      <c r="V130" s="1408"/>
      <c r="W130" s="1408"/>
      <c r="X130" s="1408"/>
      <c r="Y130" s="1408"/>
      <c r="Z130" s="1408"/>
    </row>
    <row r="131" spans="1:26" ht="15.75" customHeight="1" x14ac:dyDescent="0.2">
      <c r="A131" s="1408"/>
      <c r="B131" s="1507"/>
      <c r="C131" s="1408"/>
      <c r="D131" s="1408"/>
      <c r="E131" s="1408"/>
      <c r="F131" s="1408"/>
      <c r="G131" s="1408"/>
      <c r="H131" s="1408"/>
      <c r="I131" s="1408"/>
      <c r="J131" s="1408"/>
      <c r="K131" s="1508"/>
      <c r="L131" s="1508"/>
      <c r="M131" s="1508"/>
      <c r="N131" s="1408"/>
      <c r="O131" s="1408"/>
      <c r="P131" s="1408"/>
      <c r="Q131" s="1408"/>
      <c r="R131" s="1408"/>
      <c r="S131" s="1408"/>
      <c r="T131" s="1408"/>
      <c r="U131" s="1408"/>
      <c r="V131" s="1408"/>
      <c r="W131" s="1408"/>
      <c r="X131" s="1408"/>
      <c r="Y131" s="1408"/>
      <c r="Z131" s="1408"/>
    </row>
    <row r="132" spans="1:26" ht="15.75" customHeight="1" x14ac:dyDescent="0.2">
      <c r="A132" s="1408"/>
      <c r="B132" s="1507"/>
      <c r="C132" s="1408"/>
      <c r="D132" s="1408"/>
      <c r="E132" s="1408"/>
      <c r="F132" s="1408"/>
      <c r="G132" s="1408"/>
      <c r="H132" s="1408"/>
      <c r="I132" s="1408"/>
      <c r="J132" s="1408"/>
      <c r="K132" s="1508"/>
      <c r="L132" s="1508"/>
      <c r="M132" s="1508"/>
      <c r="N132" s="1408"/>
      <c r="O132" s="1408"/>
      <c r="P132" s="1408"/>
      <c r="Q132" s="1408"/>
      <c r="R132" s="1408"/>
      <c r="S132" s="1408"/>
      <c r="T132" s="1408"/>
      <c r="U132" s="1408"/>
      <c r="V132" s="1408"/>
      <c r="W132" s="1408"/>
      <c r="X132" s="1408"/>
      <c r="Y132" s="1408"/>
      <c r="Z132" s="1408"/>
    </row>
    <row r="133" spans="1:26" ht="15.75" customHeight="1" x14ac:dyDescent="0.2">
      <c r="A133" s="1408"/>
      <c r="B133" s="1507"/>
      <c r="C133" s="1408"/>
      <c r="D133" s="1408"/>
      <c r="E133" s="1408"/>
      <c r="F133" s="1408"/>
      <c r="G133" s="1408"/>
      <c r="H133" s="1408"/>
      <c r="I133" s="1408"/>
      <c r="J133" s="1408"/>
      <c r="K133" s="1508"/>
      <c r="L133" s="1508"/>
      <c r="M133" s="1508"/>
      <c r="N133" s="1408"/>
      <c r="O133" s="1408"/>
      <c r="P133" s="1408"/>
      <c r="Q133" s="1408"/>
      <c r="R133" s="1408"/>
      <c r="S133" s="1408"/>
      <c r="T133" s="1408"/>
      <c r="U133" s="1408"/>
      <c r="V133" s="1408"/>
      <c r="W133" s="1408"/>
      <c r="X133" s="1408"/>
      <c r="Y133" s="1408"/>
      <c r="Z133" s="1408"/>
    </row>
    <row r="134" spans="1:26" ht="15.75" customHeight="1" x14ac:dyDescent="0.2">
      <c r="A134" s="1408"/>
      <c r="B134" s="1507"/>
      <c r="C134" s="1408"/>
      <c r="D134" s="1408"/>
      <c r="E134" s="1408"/>
      <c r="F134" s="1408"/>
      <c r="G134" s="1408"/>
      <c r="H134" s="1408"/>
      <c r="I134" s="1408"/>
      <c r="J134" s="1408"/>
      <c r="K134" s="1508"/>
      <c r="L134" s="1508"/>
      <c r="M134" s="1508"/>
      <c r="N134" s="1408"/>
      <c r="O134" s="1408"/>
      <c r="P134" s="1408"/>
      <c r="Q134" s="1408"/>
      <c r="R134" s="1408"/>
      <c r="S134" s="1408"/>
      <c r="T134" s="1408"/>
      <c r="U134" s="1408"/>
      <c r="V134" s="1408"/>
      <c r="W134" s="1408"/>
      <c r="X134" s="1408"/>
      <c r="Y134" s="1408"/>
      <c r="Z134" s="1408"/>
    </row>
    <row r="135" spans="1:26" ht="15.75" customHeight="1" x14ac:dyDescent="0.2">
      <c r="A135" s="1408"/>
      <c r="B135" s="1507"/>
      <c r="C135" s="1408"/>
      <c r="D135" s="1408"/>
      <c r="E135" s="1408"/>
      <c r="F135" s="1408"/>
      <c r="G135" s="1408"/>
      <c r="H135" s="1408"/>
      <c r="I135" s="1408"/>
      <c r="J135" s="1408"/>
      <c r="K135" s="1508"/>
      <c r="L135" s="1508"/>
      <c r="M135" s="1508"/>
      <c r="N135" s="1408"/>
      <c r="O135" s="1408"/>
      <c r="P135" s="1408"/>
      <c r="Q135" s="1408"/>
      <c r="R135" s="1408"/>
      <c r="S135" s="1408"/>
      <c r="T135" s="1408"/>
      <c r="U135" s="1408"/>
      <c r="V135" s="1408"/>
      <c r="W135" s="1408"/>
      <c r="X135" s="1408"/>
      <c r="Y135" s="1408"/>
      <c r="Z135" s="1408"/>
    </row>
    <row r="136" spans="1:26" ht="15.75" customHeight="1" x14ac:dyDescent="0.2">
      <c r="A136" s="1408"/>
      <c r="B136" s="1507"/>
      <c r="C136" s="1408"/>
      <c r="D136" s="1408"/>
      <c r="E136" s="1408"/>
      <c r="F136" s="1408"/>
      <c r="G136" s="1408"/>
      <c r="H136" s="1408"/>
      <c r="I136" s="1408"/>
      <c r="J136" s="1408"/>
      <c r="K136" s="1508"/>
      <c r="L136" s="1508"/>
      <c r="M136" s="1508"/>
      <c r="N136" s="1408"/>
      <c r="O136" s="1408"/>
      <c r="P136" s="1408"/>
      <c r="Q136" s="1408"/>
      <c r="R136" s="1408"/>
      <c r="S136" s="1408"/>
      <c r="T136" s="1408"/>
      <c r="U136" s="1408"/>
      <c r="V136" s="1408"/>
      <c r="W136" s="1408"/>
      <c r="X136" s="1408"/>
      <c r="Y136" s="1408"/>
      <c r="Z136" s="1408"/>
    </row>
    <row r="137" spans="1:26" ht="15.75" customHeight="1" x14ac:dyDescent="0.2">
      <c r="A137" s="1408"/>
      <c r="B137" s="1507"/>
      <c r="C137" s="1408"/>
      <c r="D137" s="1408"/>
      <c r="E137" s="1408"/>
      <c r="F137" s="1408"/>
      <c r="G137" s="1408"/>
      <c r="H137" s="1408"/>
      <c r="I137" s="1408"/>
      <c r="J137" s="1408"/>
      <c r="K137" s="1508"/>
      <c r="L137" s="1508"/>
      <c r="M137" s="1508"/>
      <c r="N137" s="1408"/>
      <c r="O137" s="1408"/>
      <c r="P137" s="1408"/>
      <c r="Q137" s="1408"/>
      <c r="R137" s="1408"/>
      <c r="S137" s="1408"/>
      <c r="T137" s="1408"/>
      <c r="U137" s="1408"/>
      <c r="V137" s="1408"/>
      <c r="W137" s="1408"/>
      <c r="X137" s="1408"/>
      <c r="Y137" s="1408"/>
      <c r="Z137" s="1408"/>
    </row>
    <row r="138" spans="1:26" ht="15.75" customHeight="1" x14ac:dyDescent="0.2">
      <c r="A138" s="1408"/>
      <c r="B138" s="1507"/>
      <c r="C138" s="1408"/>
      <c r="D138" s="1408"/>
      <c r="E138" s="1408"/>
      <c r="F138" s="1408"/>
      <c r="G138" s="1408"/>
      <c r="H138" s="1408"/>
      <c r="I138" s="1408"/>
      <c r="J138" s="1408"/>
      <c r="K138" s="1508"/>
      <c r="L138" s="1508"/>
      <c r="M138" s="1508"/>
      <c r="N138" s="1408"/>
      <c r="O138" s="1408"/>
      <c r="P138" s="1408"/>
      <c r="Q138" s="1408"/>
      <c r="R138" s="1408"/>
      <c r="S138" s="1408"/>
      <c r="T138" s="1408"/>
      <c r="U138" s="1408"/>
      <c r="V138" s="1408"/>
      <c r="W138" s="1408"/>
      <c r="X138" s="1408"/>
      <c r="Y138" s="1408"/>
      <c r="Z138" s="1408"/>
    </row>
    <row r="139" spans="1:26" ht="15.75" customHeight="1" x14ac:dyDescent="0.2">
      <c r="A139" s="1408"/>
      <c r="B139" s="1507"/>
      <c r="C139" s="1408"/>
      <c r="D139" s="1408"/>
      <c r="E139" s="1408"/>
      <c r="F139" s="1408"/>
      <c r="G139" s="1408"/>
      <c r="H139" s="1408"/>
      <c r="I139" s="1408"/>
      <c r="J139" s="1408"/>
      <c r="K139" s="1508"/>
      <c r="L139" s="1508"/>
      <c r="M139" s="1508"/>
      <c r="N139" s="1408"/>
      <c r="O139" s="1408"/>
      <c r="P139" s="1408"/>
      <c r="Q139" s="1408"/>
      <c r="R139" s="1408"/>
      <c r="S139" s="1408"/>
      <c r="T139" s="1408"/>
      <c r="U139" s="1408"/>
      <c r="V139" s="1408"/>
      <c r="W139" s="1408"/>
      <c r="X139" s="1408"/>
      <c r="Y139" s="1408"/>
      <c r="Z139" s="1408"/>
    </row>
    <row r="140" spans="1:26" ht="15.75" customHeight="1" x14ac:dyDescent="0.2">
      <c r="A140" s="1408"/>
      <c r="B140" s="1507"/>
      <c r="C140" s="1408"/>
      <c r="D140" s="1408"/>
      <c r="E140" s="1408"/>
      <c r="F140" s="1408"/>
      <c r="G140" s="1408"/>
      <c r="H140" s="1408"/>
      <c r="I140" s="1408"/>
      <c r="J140" s="1408"/>
      <c r="K140" s="1508"/>
      <c r="L140" s="1508"/>
      <c r="M140" s="1508"/>
      <c r="N140" s="1408"/>
      <c r="O140" s="1408"/>
      <c r="P140" s="1408"/>
      <c r="Q140" s="1408"/>
      <c r="R140" s="1408"/>
      <c r="S140" s="1408"/>
      <c r="T140" s="1408"/>
      <c r="U140" s="1408"/>
      <c r="V140" s="1408"/>
      <c r="W140" s="1408"/>
      <c r="X140" s="1408"/>
      <c r="Y140" s="1408"/>
      <c r="Z140" s="1408"/>
    </row>
    <row r="141" spans="1:26" ht="15.75" customHeight="1" x14ac:dyDescent="0.2">
      <c r="A141" s="1408"/>
      <c r="B141" s="1507"/>
      <c r="C141" s="1408"/>
      <c r="D141" s="1408"/>
      <c r="E141" s="1408"/>
      <c r="F141" s="1408"/>
      <c r="G141" s="1408"/>
      <c r="H141" s="1408"/>
      <c r="I141" s="1408"/>
      <c r="J141" s="1408"/>
      <c r="K141" s="1508"/>
      <c r="L141" s="1508"/>
      <c r="M141" s="1508"/>
      <c r="N141" s="1408"/>
      <c r="O141" s="1408"/>
      <c r="P141" s="1408"/>
      <c r="Q141" s="1408"/>
      <c r="R141" s="1408"/>
      <c r="S141" s="1408"/>
      <c r="T141" s="1408"/>
      <c r="U141" s="1408"/>
      <c r="V141" s="1408"/>
      <c r="W141" s="1408"/>
      <c r="X141" s="1408"/>
      <c r="Y141" s="1408"/>
      <c r="Z141" s="1408"/>
    </row>
    <row r="142" spans="1:26" ht="15.75" customHeight="1" x14ac:dyDescent="0.2">
      <c r="A142" s="1408"/>
      <c r="B142" s="1507"/>
      <c r="C142" s="1408"/>
      <c r="D142" s="1408"/>
      <c r="E142" s="1408"/>
      <c r="F142" s="1408"/>
      <c r="G142" s="1408"/>
      <c r="H142" s="1408"/>
      <c r="I142" s="1408"/>
      <c r="J142" s="1408"/>
      <c r="K142" s="1508"/>
      <c r="L142" s="1508"/>
      <c r="M142" s="1508"/>
      <c r="N142" s="1408"/>
      <c r="O142" s="1408"/>
      <c r="P142" s="1408"/>
      <c r="Q142" s="1408"/>
      <c r="R142" s="1408"/>
      <c r="S142" s="1408"/>
      <c r="T142" s="1408"/>
      <c r="U142" s="1408"/>
      <c r="V142" s="1408"/>
      <c r="W142" s="1408"/>
      <c r="X142" s="1408"/>
      <c r="Y142" s="1408"/>
      <c r="Z142" s="1408"/>
    </row>
    <row r="143" spans="1:26" ht="15.75" customHeight="1" x14ac:dyDescent="0.2">
      <c r="A143" s="1408"/>
      <c r="B143" s="1507"/>
      <c r="C143" s="1408"/>
      <c r="D143" s="1408"/>
      <c r="E143" s="1408"/>
      <c r="F143" s="1408"/>
      <c r="G143" s="1408"/>
      <c r="H143" s="1408"/>
      <c r="I143" s="1408"/>
      <c r="J143" s="1408"/>
      <c r="K143" s="1508"/>
      <c r="L143" s="1508"/>
      <c r="M143" s="1508"/>
      <c r="N143" s="1408"/>
      <c r="O143" s="1408"/>
      <c r="P143" s="1408"/>
      <c r="Q143" s="1408"/>
      <c r="R143" s="1408"/>
      <c r="S143" s="1408"/>
      <c r="T143" s="1408"/>
      <c r="U143" s="1408"/>
      <c r="V143" s="1408"/>
      <c r="W143" s="1408"/>
      <c r="X143" s="1408"/>
      <c r="Y143" s="1408"/>
      <c r="Z143" s="1408"/>
    </row>
    <row r="144" spans="1:26" ht="15.75" customHeight="1" x14ac:dyDescent="0.2">
      <c r="A144" s="1408"/>
      <c r="B144" s="1507"/>
      <c r="C144" s="1408"/>
      <c r="D144" s="1408"/>
      <c r="E144" s="1408"/>
      <c r="F144" s="1408"/>
      <c r="G144" s="1408"/>
      <c r="H144" s="1408"/>
      <c r="I144" s="1408"/>
      <c r="J144" s="1408"/>
      <c r="K144" s="1508"/>
      <c r="L144" s="1508"/>
      <c r="M144" s="1508"/>
      <c r="N144" s="1408"/>
      <c r="O144" s="1408"/>
      <c r="P144" s="1408"/>
      <c r="Q144" s="1408"/>
      <c r="R144" s="1408"/>
      <c r="S144" s="1408"/>
      <c r="T144" s="1408"/>
      <c r="U144" s="1408"/>
      <c r="V144" s="1408"/>
      <c r="W144" s="1408"/>
      <c r="X144" s="1408"/>
      <c r="Y144" s="1408"/>
      <c r="Z144" s="1408"/>
    </row>
    <row r="145" spans="1:26" ht="15.75" customHeight="1" x14ac:dyDescent="0.2">
      <c r="A145" s="1408"/>
      <c r="B145" s="1507"/>
      <c r="C145" s="1408"/>
      <c r="D145" s="1408"/>
      <c r="E145" s="1408"/>
      <c r="F145" s="1408"/>
      <c r="G145" s="1408"/>
      <c r="H145" s="1408"/>
      <c r="I145" s="1408"/>
      <c r="J145" s="1408"/>
      <c r="K145" s="1508"/>
      <c r="L145" s="1508"/>
      <c r="M145" s="1508"/>
      <c r="N145" s="1408"/>
      <c r="O145" s="1408"/>
      <c r="P145" s="1408"/>
      <c r="Q145" s="1408"/>
      <c r="R145" s="1408"/>
      <c r="S145" s="1408"/>
      <c r="T145" s="1408"/>
      <c r="U145" s="1408"/>
      <c r="V145" s="1408"/>
      <c r="W145" s="1408"/>
      <c r="X145" s="1408"/>
      <c r="Y145" s="1408"/>
      <c r="Z145" s="1408"/>
    </row>
    <row r="146" spans="1:26" ht="15.75" customHeight="1" x14ac:dyDescent="0.2">
      <c r="A146" s="1408"/>
      <c r="B146" s="1507"/>
      <c r="C146" s="1408"/>
      <c r="D146" s="1408"/>
      <c r="E146" s="1408"/>
      <c r="F146" s="1408"/>
      <c r="G146" s="1408"/>
      <c r="H146" s="1408"/>
      <c r="I146" s="1408"/>
      <c r="J146" s="1408"/>
      <c r="K146" s="1508"/>
      <c r="L146" s="1508"/>
      <c r="M146" s="1508"/>
      <c r="N146" s="1408"/>
      <c r="O146" s="1408"/>
      <c r="P146" s="1408"/>
      <c r="Q146" s="1408"/>
      <c r="R146" s="1408"/>
      <c r="S146" s="1408"/>
      <c r="T146" s="1408"/>
      <c r="U146" s="1408"/>
      <c r="V146" s="1408"/>
      <c r="W146" s="1408"/>
      <c r="X146" s="1408"/>
      <c r="Y146" s="1408"/>
      <c r="Z146" s="1408"/>
    </row>
    <row r="147" spans="1:26" ht="15.75" customHeight="1" x14ac:dyDescent="0.2">
      <c r="A147" s="1408"/>
      <c r="B147" s="1507"/>
      <c r="C147" s="1408"/>
      <c r="D147" s="1408"/>
      <c r="E147" s="1408"/>
      <c r="F147" s="1408"/>
      <c r="G147" s="1408"/>
      <c r="H147" s="1408"/>
      <c r="I147" s="1408"/>
      <c r="J147" s="1408"/>
      <c r="K147" s="1508"/>
      <c r="L147" s="1508"/>
      <c r="M147" s="1508"/>
      <c r="N147" s="1408"/>
      <c r="O147" s="1408"/>
      <c r="P147" s="1408"/>
      <c r="Q147" s="1408"/>
      <c r="R147" s="1408"/>
      <c r="S147" s="1408"/>
      <c r="T147" s="1408"/>
      <c r="U147" s="1408"/>
      <c r="V147" s="1408"/>
      <c r="W147" s="1408"/>
      <c r="X147" s="1408"/>
      <c r="Y147" s="1408"/>
      <c r="Z147" s="1408"/>
    </row>
    <row r="148" spans="1:26" ht="15.75" customHeight="1" x14ac:dyDescent="0.2">
      <c r="A148" s="1408"/>
      <c r="B148" s="1507"/>
      <c r="C148" s="1408"/>
      <c r="D148" s="1408"/>
      <c r="E148" s="1408"/>
      <c r="F148" s="1408"/>
      <c r="G148" s="1408"/>
      <c r="H148" s="1408"/>
      <c r="I148" s="1408"/>
      <c r="J148" s="1408"/>
      <c r="K148" s="1508"/>
      <c r="L148" s="1508"/>
      <c r="M148" s="1508"/>
      <c r="N148" s="1408"/>
      <c r="O148" s="1408"/>
      <c r="P148" s="1408"/>
      <c r="Q148" s="1408"/>
      <c r="R148" s="1408"/>
      <c r="S148" s="1408"/>
      <c r="T148" s="1408"/>
      <c r="U148" s="1408"/>
      <c r="V148" s="1408"/>
      <c r="W148" s="1408"/>
      <c r="X148" s="1408"/>
      <c r="Y148" s="1408"/>
      <c r="Z148" s="1408"/>
    </row>
    <row r="149" spans="1:26" ht="15.75" customHeight="1" x14ac:dyDescent="0.2">
      <c r="A149" s="1408"/>
      <c r="B149" s="1507"/>
      <c r="C149" s="1408"/>
      <c r="D149" s="1408"/>
      <c r="E149" s="1408"/>
      <c r="F149" s="1408"/>
      <c r="G149" s="1408"/>
      <c r="H149" s="1408"/>
      <c r="I149" s="1408"/>
      <c r="J149" s="1408"/>
      <c r="K149" s="1508"/>
      <c r="L149" s="1508"/>
      <c r="M149" s="1508"/>
      <c r="N149" s="1408"/>
      <c r="O149" s="1408"/>
      <c r="P149" s="1408"/>
      <c r="Q149" s="1408"/>
      <c r="R149" s="1408"/>
      <c r="S149" s="1408"/>
      <c r="T149" s="1408"/>
      <c r="U149" s="1408"/>
      <c r="V149" s="1408"/>
      <c r="W149" s="1408"/>
      <c r="X149" s="1408"/>
      <c r="Y149" s="1408"/>
      <c r="Z149" s="1408"/>
    </row>
    <row r="150" spans="1:26" ht="15.75" customHeight="1" x14ac:dyDescent="0.2">
      <c r="A150" s="1408"/>
      <c r="B150" s="1507"/>
      <c r="C150" s="1408"/>
      <c r="D150" s="1408"/>
      <c r="E150" s="1408"/>
      <c r="F150" s="1408"/>
      <c r="G150" s="1408"/>
      <c r="H150" s="1408"/>
      <c r="I150" s="1408"/>
      <c r="J150" s="1408"/>
      <c r="K150" s="1508"/>
      <c r="L150" s="1508"/>
      <c r="M150" s="1508"/>
      <c r="N150" s="1408"/>
      <c r="O150" s="1408"/>
      <c r="P150" s="1408"/>
      <c r="Q150" s="1408"/>
      <c r="R150" s="1408"/>
      <c r="S150" s="1408"/>
      <c r="T150" s="1408"/>
      <c r="U150" s="1408"/>
      <c r="V150" s="1408"/>
      <c r="W150" s="1408"/>
      <c r="X150" s="1408"/>
      <c r="Y150" s="1408"/>
      <c r="Z150" s="1408"/>
    </row>
    <row r="151" spans="1:26" ht="15.75" customHeight="1" x14ac:dyDescent="0.2">
      <c r="A151" s="1408"/>
      <c r="B151" s="1507"/>
      <c r="C151" s="1408"/>
      <c r="D151" s="1408"/>
      <c r="E151" s="1408"/>
      <c r="F151" s="1408"/>
      <c r="G151" s="1408"/>
      <c r="H151" s="1408"/>
      <c r="I151" s="1408"/>
      <c r="J151" s="1408"/>
      <c r="K151" s="1508"/>
      <c r="L151" s="1508"/>
      <c r="M151" s="1508"/>
      <c r="N151" s="1408"/>
      <c r="O151" s="1408"/>
      <c r="P151" s="1408"/>
      <c r="Q151" s="1408"/>
      <c r="R151" s="1408"/>
      <c r="S151" s="1408"/>
      <c r="T151" s="1408"/>
      <c r="U151" s="1408"/>
      <c r="V151" s="1408"/>
      <c r="W151" s="1408"/>
      <c r="X151" s="1408"/>
      <c r="Y151" s="1408"/>
      <c r="Z151" s="1408"/>
    </row>
    <row r="152" spans="1:26" ht="15.75" customHeight="1" x14ac:dyDescent="0.2">
      <c r="A152" s="1408"/>
      <c r="B152" s="1507"/>
      <c r="C152" s="1408"/>
      <c r="D152" s="1408"/>
      <c r="E152" s="1408"/>
      <c r="F152" s="1408"/>
      <c r="G152" s="1408"/>
      <c r="H152" s="1408"/>
      <c r="I152" s="1408"/>
      <c r="J152" s="1408"/>
      <c r="K152" s="1508"/>
      <c r="L152" s="1508"/>
      <c r="M152" s="1508"/>
      <c r="N152" s="1408"/>
      <c r="O152" s="1408"/>
      <c r="P152" s="1408"/>
      <c r="Q152" s="1408"/>
      <c r="R152" s="1408"/>
      <c r="S152" s="1408"/>
      <c r="T152" s="1408"/>
      <c r="U152" s="1408"/>
      <c r="V152" s="1408"/>
      <c r="W152" s="1408"/>
      <c r="X152" s="1408"/>
      <c r="Y152" s="1408"/>
      <c r="Z152" s="1408"/>
    </row>
    <row r="153" spans="1:26" ht="15.75" customHeight="1" x14ac:dyDescent="0.2">
      <c r="A153" s="1408"/>
      <c r="B153" s="1507"/>
      <c r="C153" s="1408"/>
      <c r="D153" s="1408"/>
      <c r="E153" s="1408"/>
      <c r="F153" s="1408"/>
      <c r="G153" s="1408"/>
      <c r="H153" s="1408"/>
      <c r="I153" s="1408"/>
      <c r="J153" s="1408"/>
      <c r="K153" s="1508"/>
      <c r="L153" s="1508"/>
      <c r="M153" s="1508"/>
      <c r="N153" s="1408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</row>
    <row r="154" spans="1:26" ht="15.75" customHeight="1" x14ac:dyDescent="0.2">
      <c r="A154" s="1408"/>
      <c r="B154" s="1507"/>
      <c r="C154" s="1408"/>
      <c r="D154" s="1408"/>
      <c r="E154" s="1408"/>
      <c r="F154" s="1408"/>
      <c r="G154" s="1408"/>
      <c r="H154" s="1408"/>
      <c r="I154" s="1408"/>
      <c r="J154" s="1408"/>
      <c r="K154" s="1508"/>
      <c r="L154" s="1508"/>
      <c r="M154" s="1508"/>
      <c r="N154" s="1408"/>
      <c r="O154" s="1408"/>
      <c r="P154" s="1408"/>
      <c r="Q154" s="1408"/>
      <c r="R154" s="1408"/>
      <c r="S154" s="1408"/>
      <c r="T154" s="1408"/>
      <c r="U154" s="1408"/>
      <c r="V154" s="1408"/>
      <c r="W154" s="1408"/>
      <c r="X154" s="1408"/>
      <c r="Y154" s="1408"/>
      <c r="Z154" s="1408"/>
    </row>
    <row r="155" spans="1:26" ht="15.75" customHeight="1" x14ac:dyDescent="0.2">
      <c r="A155" s="1408"/>
      <c r="B155" s="1507"/>
      <c r="C155" s="1408"/>
      <c r="D155" s="1408"/>
      <c r="E155" s="1408"/>
      <c r="F155" s="1408"/>
      <c r="G155" s="1408"/>
      <c r="H155" s="1408"/>
      <c r="I155" s="1408"/>
      <c r="J155" s="1408"/>
      <c r="K155" s="1508"/>
      <c r="L155" s="1508"/>
      <c r="M155" s="1508"/>
      <c r="N155" s="1408"/>
      <c r="O155" s="1408"/>
      <c r="P155" s="1408"/>
      <c r="Q155" s="1408"/>
      <c r="R155" s="1408"/>
      <c r="S155" s="1408"/>
      <c r="T155" s="1408"/>
      <c r="U155" s="1408"/>
      <c r="V155" s="1408"/>
      <c r="W155" s="1408"/>
      <c r="X155" s="1408"/>
      <c r="Y155" s="1408"/>
      <c r="Z155" s="1408"/>
    </row>
    <row r="156" spans="1:26" ht="15.75" customHeight="1" x14ac:dyDescent="0.2">
      <c r="A156" s="1408"/>
      <c r="B156" s="1507"/>
      <c r="C156" s="1408"/>
      <c r="D156" s="1408"/>
      <c r="E156" s="1408"/>
      <c r="F156" s="1408"/>
      <c r="G156" s="1408"/>
      <c r="H156" s="1408"/>
      <c r="I156" s="1408"/>
      <c r="J156" s="1408"/>
      <c r="K156" s="1508"/>
      <c r="L156" s="1508"/>
      <c r="M156" s="1508"/>
      <c r="N156" s="1408"/>
      <c r="O156" s="1408"/>
      <c r="P156" s="1408"/>
      <c r="Q156" s="1408"/>
      <c r="R156" s="1408"/>
      <c r="S156" s="1408"/>
      <c r="T156" s="1408"/>
      <c r="U156" s="1408"/>
      <c r="V156" s="1408"/>
      <c r="W156" s="1408"/>
      <c r="X156" s="1408"/>
      <c r="Y156" s="1408"/>
      <c r="Z156" s="1408"/>
    </row>
    <row r="157" spans="1:26" ht="15.75" customHeight="1" x14ac:dyDescent="0.2">
      <c r="A157" s="1408"/>
      <c r="B157" s="1507"/>
      <c r="C157" s="1408"/>
      <c r="D157" s="1408"/>
      <c r="E157" s="1408"/>
      <c r="F157" s="1408"/>
      <c r="G157" s="1408"/>
      <c r="H157" s="1408"/>
      <c r="I157" s="1408"/>
      <c r="J157" s="1408"/>
      <c r="K157" s="1508"/>
      <c r="L157" s="1508"/>
      <c r="M157" s="1508"/>
      <c r="N157" s="1408"/>
      <c r="O157" s="1408"/>
      <c r="P157" s="1408"/>
      <c r="Q157" s="1408"/>
      <c r="R157" s="1408"/>
      <c r="S157" s="1408"/>
      <c r="T157" s="1408"/>
      <c r="U157" s="1408"/>
      <c r="V157" s="1408"/>
      <c r="W157" s="1408"/>
      <c r="X157" s="1408"/>
      <c r="Y157" s="1408"/>
      <c r="Z157" s="1408"/>
    </row>
    <row r="158" spans="1:26" ht="15.75" customHeight="1" x14ac:dyDescent="0.2">
      <c r="A158" s="1408"/>
      <c r="B158" s="1507"/>
      <c r="C158" s="1408"/>
      <c r="D158" s="1408"/>
      <c r="E158" s="1408"/>
      <c r="F158" s="1408"/>
      <c r="G158" s="1408"/>
      <c r="H158" s="1408"/>
      <c r="I158" s="1408"/>
      <c r="J158" s="1408"/>
      <c r="K158" s="1508"/>
      <c r="L158" s="1508"/>
      <c r="M158" s="1508"/>
      <c r="N158" s="1408"/>
      <c r="O158" s="1408"/>
      <c r="P158" s="1408"/>
      <c r="Q158" s="1408"/>
      <c r="R158" s="1408"/>
      <c r="S158" s="1408"/>
      <c r="T158" s="1408"/>
      <c r="U158" s="1408"/>
      <c r="V158" s="1408"/>
      <c r="W158" s="1408"/>
      <c r="X158" s="1408"/>
      <c r="Y158" s="1408"/>
      <c r="Z158" s="1408"/>
    </row>
    <row r="159" spans="1:26" ht="15.75" customHeight="1" x14ac:dyDescent="0.2">
      <c r="A159" s="1408"/>
      <c r="B159" s="1507"/>
      <c r="C159" s="1408"/>
      <c r="D159" s="1408"/>
      <c r="E159" s="1408"/>
      <c r="F159" s="1408"/>
      <c r="G159" s="1408"/>
      <c r="H159" s="1408"/>
      <c r="I159" s="1408"/>
      <c r="J159" s="1408"/>
      <c r="K159" s="1508"/>
      <c r="L159" s="1508"/>
      <c r="M159" s="1508"/>
      <c r="N159" s="1408"/>
      <c r="O159" s="1408"/>
      <c r="P159" s="1408"/>
      <c r="Q159" s="1408"/>
      <c r="R159" s="1408"/>
      <c r="S159" s="1408"/>
      <c r="T159" s="1408"/>
      <c r="U159" s="1408"/>
      <c r="V159" s="1408"/>
      <c r="W159" s="1408"/>
      <c r="X159" s="1408"/>
      <c r="Y159" s="1408"/>
      <c r="Z159" s="1408"/>
    </row>
    <row r="160" spans="1:26" ht="15.75" customHeight="1" x14ac:dyDescent="0.2">
      <c r="A160" s="1408"/>
      <c r="B160" s="1507"/>
      <c r="C160" s="1408"/>
      <c r="D160" s="1408"/>
      <c r="E160" s="1408"/>
      <c r="F160" s="1408"/>
      <c r="G160" s="1408"/>
      <c r="H160" s="1408"/>
      <c r="I160" s="1408"/>
      <c r="J160" s="1408"/>
      <c r="K160" s="1508"/>
      <c r="L160" s="1508"/>
      <c r="M160" s="1508"/>
      <c r="N160" s="1408"/>
      <c r="O160" s="1408"/>
      <c r="P160" s="1408"/>
      <c r="Q160" s="1408"/>
      <c r="R160" s="1408"/>
      <c r="S160" s="1408"/>
      <c r="T160" s="1408"/>
      <c r="U160" s="1408"/>
      <c r="V160" s="1408"/>
      <c r="W160" s="1408"/>
      <c r="X160" s="1408"/>
      <c r="Y160" s="1408"/>
      <c r="Z160" s="1408"/>
    </row>
    <row r="161" spans="1:26" ht="15.75" customHeight="1" x14ac:dyDescent="0.2">
      <c r="A161" s="1408"/>
      <c r="B161" s="1507"/>
      <c r="C161" s="1408"/>
      <c r="D161" s="1408"/>
      <c r="E161" s="1408"/>
      <c r="F161" s="1408"/>
      <c r="G161" s="1408"/>
      <c r="H161" s="1408"/>
      <c r="I161" s="1408"/>
      <c r="J161" s="1408"/>
      <c r="K161" s="1508"/>
      <c r="L161" s="1508"/>
      <c r="M161" s="1508"/>
      <c r="N161" s="1408"/>
      <c r="O161" s="1408"/>
      <c r="P161" s="1408"/>
      <c r="Q161" s="1408"/>
      <c r="R161" s="1408"/>
      <c r="S161" s="1408"/>
      <c r="T161" s="1408"/>
      <c r="U161" s="1408"/>
      <c r="V161" s="1408"/>
      <c r="W161" s="1408"/>
      <c r="X161" s="1408"/>
      <c r="Y161" s="1408"/>
      <c r="Z161" s="1408"/>
    </row>
    <row r="162" spans="1:26" ht="15.75" customHeight="1" x14ac:dyDescent="0.2">
      <c r="A162" s="1408"/>
      <c r="B162" s="1507"/>
      <c r="C162" s="1408"/>
      <c r="D162" s="1408"/>
      <c r="E162" s="1408"/>
      <c r="F162" s="1408"/>
      <c r="G162" s="1408"/>
      <c r="H162" s="1408"/>
      <c r="I162" s="1408"/>
      <c r="J162" s="1408"/>
      <c r="K162" s="1508"/>
      <c r="L162" s="1508"/>
      <c r="M162" s="1508"/>
      <c r="N162" s="1408"/>
      <c r="O162" s="1408"/>
      <c r="P162" s="1408"/>
      <c r="Q162" s="1408"/>
      <c r="R162" s="1408"/>
      <c r="S162" s="1408"/>
      <c r="T162" s="1408"/>
      <c r="U162" s="1408"/>
      <c r="V162" s="1408"/>
      <c r="W162" s="1408"/>
      <c r="X162" s="1408"/>
      <c r="Y162" s="1408"/>
      <c r="Z162" s="1408"/>
    </row>
    <row r="163" spans="1:26" ht="15.75" customHeight="1" x14ac:dyDescent="0.2">
      <c r="A163" s="1408"/>
      <c r="B163" s="1507"/>
      <c r="C163" s="1408"/>
      <c r="D163" s="1408"/>
      <c r="E163" s="1408"/>
      <c r="F163" s="1408"/>
      <c r="G163" s="1408"/>
      <c r="H163" s="1408"/>
      <c r="I163" s="1408"/>
      <c r="J163" s="1408"/>
      <c r="K163" s="1508"/>
      <c r="L163" s="1508"/>
      <c r="M163" s="1508"/>
      <c r="N163" s="1408"/>
      <c r="O163" s="1408"/>
      <c r="P163" s="1408"/>
      <c r="Q163" s="1408"/>
      <c r="R163" s="1408"/>
      <c r="S163" s="1408"/>
      <c r="T163" s="1408"/>
      <c r="U163" s="1408"/>
      <c r="V163" s="1408"/>
      <c r="W163" s="1408"/>
      <c r="X163" s="1408"/>
      <c r="Y163" s="1408"/>
      <c r="Z163" s="1408"/>
    </row>
    <row r="164" spans="1:26" ht="15.75" customHeight="1" x14ac:dyDescent="0.2">
      <c r="A164" s="1408"/>
      <c r="B164" s="1507"/>
      <c r="C164" s="1408"/>
      <c r="D164" s="1408"/>
      <c r="E164" s="1408"/>
      <c r="F164" s="1408"/>
      <c r="G164" s="1408"/>
      <c r="H164" s="1408"/>
      <c r="I164" s="1408"/>
      <c r="J164" s="1408"/>
      <c r="K164" s="1508"/>
      <c r="L164" s="1508"/>
      <c r="M164" s="1508"/>
      <c r="N164" s="1408"/>
      <c r="O164" s="1408"/>
      <c r="P164" s="1408"/>
      <c r="Q164" s="1408"/>
      <c r="R164" s="1408"/>
      <c r="S164" s="1408"/>
      <c r="T164" s="1408"/>
      <c r="U164" s="1408"/>
      <c r="V164" s="1408"/>
      <c r="W164" s="1408"/>
      <c r="X164" s="1408"/>
      <c r="Y164" s="1408"/>
      <c r="Z164" s="1408"/>
    </row>
    <row r="165" spans="1:26" ht="15.75" customHeight="1" x14ac:dyDescent="0.2">
      <c r="A165" s="1408"/>
      <c r="B165" s="1507"/>
      <c r="C165" s="1408"/>
      <c r="D165" s="1408"/>
      <c r="E165" s="1408"/>
      <c r="F165" s="1408"/>
      <c r="G165" s="1408"/>
      <c r="H165" s="1408"/>
      <c r="I165" s="1408"/>
      <c r="J165" s="1408"/>
      <c r="K165" s="1508"/>
      <c r="L165" s="1508"/>
      <c r="M165" s="1508"/>
      <c r="N165" s="1408"/>
      <c r="O165" s="1408"/>
      <c r="P165" s="1408"/>
      <c r="Q165" s="1408"/>
      <c r="R165" s="1408"/>
      <c r="S165" s="1408"/>
      <c r="T165" s="1408"/>
      <c r="U165" s="1408"/>
      <c r="V165" s="1408"/>
      <c r="W165" s="1408"/>
      <c r="X165" s="1408"/>
      <c r="Y165" s="1408"/>
      <c r="Z165" s="1408"/>
    </row>
    <row r="166" spans="1:26" ht="15.75" customHeight="1" x14ac:dyDescent="0.2">
      <c r="A166" s="1408"/>
      <c r="B166" s="1507"/>
      <c r="C166" s="1408"/>
      <c r="D166" s="1408"/>
      <c r="E166" s="1408"/>
      <c r="F166" s="1408"/>
      <c r="G166" s="1408"/>
      <c r="H166" s="1408"/>
      <c r="I166" s="1408"/>
      <c r="J166" s="1408"/>
      <c r="K166" s="1508"/>
      <c r="L166" s="1508"/>
      <c r="M166" s="1508"/>
      <c r="N166" s="1408"/>
      <c r="O166" s="1408"/>
      <c r="P166" s="1408"/>
      <c r="Q166" s="1408"/>
      <c r="R166" s="1408"/>
      <c r="S166" s="1408"/>
      <c r="T166" s="1408"/>
      <c r="U166" s="1408"/>
      <c r="V166" s="1408"/>
      <c r="W166" s="1408"/>
      <c r="X166" s="1408"/>
      <c r="Y166" s="1408"/>
      <c r="Z166" s="1408"/>
    </row>
    <row r="167" spans="1:26" ht="15.75" customHeight="1" x14ac:dyDescent="0.2">
      <c r="A167" s="1408"/>
      <c r="B167" s="1507"/>
      <c r="C167" s="1408"/>
      <c r="D167" s="1408"/>
      <c r="E167" s="1408"/>
      <c r="F167" s="1408"/>
      <c r="G167" s="1408"/>
      <c r="H167" s="1408"/>
      <c r="I167" s="1408"/>
      <c r="J167" s="1408"/>
      <c r="K167" s="1508"/>
      <c r="L167" s="1508"/>
      <c r="M167" s="1508"/>
      <c r="N167" s="1408"/>
      <c r="O167" s="1408"/>
      <c r="P167" s="1408"/>
      <c r="Q167" s="1408"/>
      <c r="R167" s="1408"/>
      <c r="S167" s="1408"/>
      <c r="T167" s="1408"/>
      <c r="U167" s="1408"/>
      <c r="V167" s="1408"/>
      <c r="W167" s="1408"/>
      <c r="X167" s="1408"/>
      <c r="Y167" s="1408"/>
      <c r="Z167" s="1408"/>
    </row>
    <row r="168" spans="1:26" ht="15.75" customHeight="1" x14ac:dyDescent="0.2">
      <c r="A168" s="1408"/>
      <c r="B168" s="1507"/>
      <c r="C168" s="1408"/>
      <c r="D168" s="1408"/>
      <c r="E168" s="1408"/>
      <c r="F168" s="1408"/>
      <c r="G168" s="1408"/>
      <c r="H168" s="1408"/>
      <c r="I168" s="1408"/>
      <c r="J168" s="1408"/>
      <c r="K168" s="1508"/>
      <c r="L168" s="1508"/>
      <c r="M168" s="1508"/>
      <c r="N168" s="1408"/>
      <c r="O168" s="1408"/>
      <c r="P168" s="1408"/>
      <c r="Q168" s="1408"/>
      <c r="R168" s="1408"/>
      <c r="S168" s="1408"/>
      <c r="T168" s="1408"/>
      <c r="U168" s="1408"/>
      <c r="V168" s="1408"/>
      <c r="W168" s="1408"/>
      <c r="X168" s="1408"/>
      <c r="Y168" s="1408"/>
      <c r="Z168" s="1408"/>
    </row>
    <row r="169" spans="1:26" ht="15.75" customHeight="1" x14ac:dyDescent="0.2">
      <c r="A169" s="1408"/>
      <c r="B169" s="1507"/>
      <c r="C169" s="1408"/>
      <c r="D169" s="1408"/>
      <c r="E169" s="1408"/>
      <c r="F169" s="1408"/>
      <c r="G169" s="1408"/>
      <c r="H169" s="1408"/>
      <c r="I169" s="1408"/>
      <c r="J169" s="1408"/>
      <c r="K169" s="1508"/>
      <c r="L169" s="1508"/>
      <c r="M169" s="1508"/>
      <c r="N169" s="1408"/>
      <c r="O169" s="1408"/>
      <c r="P169" s="1408"/>
      <c r="Q169" s="1408"/>
      <c r="R169" s="1408"/>
      <c r="S169" s="1408"/>
      <c r="T169" s="1408"/>
      <c r="U169" s="1408"/>
      <c r="V169" s="1408"/>
      <c r="W169" s="1408"/>
      <c r="X169" s="1408"/>
      <c r="Y169" s="1408"/>
      <c r="Z169" s="1408"/>
    </row>
    <row r="170" spans="1:26" ht="15.75" customHeight="1" x14ac:dyDescent="0.2">
      <c r="A170" s="1408"/>
      <c r="B170" s="1507"/>
      <c r="C170" s="1408"/>
      <c r="D170" s="1408"/>
      <c r="E170" s="1408"/>
      <c r="F170" s="1408"/>
      <c r="G170" s="1408"/>
      <c r="H170" s="1408"/>
      <c r="I170" s="1408"/>
      <c r="J170" s="1408"/>
      <c r="K170" s="1508"/>
      <c r="L170" s="1508"/>
      <c r="M170" s="1508"/>
      <c r="N170" s="1408"/>
      <c r="O170" s="1408"/>
      <c r="P170" s="1408"/>
      <c r="Q170" s="1408"/>
      <c r="R170" s="1408"/>
      <c r="S170" s="1408"/>
      <c r="T170" s="1408"/>
      <c r="U170" s="1408"/>
      <c r="V170" s="1408"/>
      <c r="W170" s="1408"/>
      <c r="X170" s="1408"/>
      <c r="Y170" s="1408"/>
      <c r="Z170" s="1408"/>
    </row>
    <row r="171" spans="1:26" ht="15.75" customHeight="1" x14ac:dyDescent="0.2">
      <c r="A171" s="1408"/>
      <c r="B171" s="1507"/>
      <c r="C171" s="1408"/>
      <c r="D171" s="1408"/>
      <c r="E171" s="1408"/>
      <c r="F171" s="1408"/>
      <c r="G171" s="1408"/>
      <c r="H171" s="1408"/>
      <c r="I171" s="1408"/>
      <c r="J171" s="1408"/>
      <c r="K171" s="1508"/>
      <c r="L171" s="1508"/>
      <c r="M171" s="1508"/>
      <c r="N171" s="1408"/>
      <c r="O171" s="1408"/>
      <c r="P171" s="1408"/>
      <c r="Q171" s="1408"/>
      <c r="R171" s="1408"/>
      <c r="S171" s="1408"/>
      <c r="T171" s="1408"/>
      <c r="U171" s="1408"/>
      <c r="V171" s="1408"/>
      <c r="W171" s="1408"/>
      <c r="X171" s="1408"/>
      <c r="Y171" s="1408"/>
      <c r="Z171" s="1408"/>
    </row>
    <row r="172" spans="1:26" ht="15.75" customHeight="1" x14ac:dyDescent="0.2">
      <c r="A172" s="1408"/>
      <c r="B172" s="1507"/>
      <c r="C172" s="1408"/>
      <c r="D172" s="1408"/>
      <c r="E172" s="1408"/>
      <c r="F172" s="1408"/>
      <c r="G172" s="1408"/>
      <c r="H172" s="1408"/>
      <c r="I172" s="1408"/>
      <c r="J172" s="1408"/>
      <c r="K172" s="1508"/>
      <c r="L172" s="1508"/>
      <c r="M172" s="1508"/>
      <c r="N172" s="1408"/>
      <c r="O172" s="1408"/>
      <c r="P172" s="1408"/>
      <c r="Q172" s="1408"/>
      <c r="R172" s="1408"/>
      <c r="S172" s="1408"/>
      <c r="T172" s="1408"/>
      <c r="U172" s="1408"/>
      <c r="V172" s="1408"/>
      <c r="W172" s="1408"/>
      <c r="X172" s="1408"/>
      <c r="Y172" s="1408"/>
      <c r="Z172" s="1408"/>
    </row>
    <row r="173" spans="1:26" ht="15.75" customHeight="1" x14ac:dyDescent="0.2">
      <c r="A173" s="1408"/>
      <c r="B173" s="1507"/>
      <c r="C173" s="1408"/>
      <c r="D173" s="1408"/>
      <c r="E173" s="1408"/>
      <c r="F173" s="1408"/>
      <c r="G173" s="1408"/>
      <c r="H173" s="1408"/>
      <c r="I173" s="1408"/>
      <c r="J173" s="1408"/>
      <c r="K173" s="1508"/>
      <c r="L173" s="1508"/>
      <c r="M173" s="1508"/>
      <c r="N173" s="1408"/>
      <c r="O173" s="1408"/>
      <c r="P173" s="1408"/>
      <c r="Q173" s="1408"/>
      <c r="R173" s="1408"/>
      <c r="S173" s="1408"/>
      <c r="T173" s="1408"/>
      <c r="U173" s="1408"/>
      <c r="V173" s="1408"/>
      <c r="W173" s="1408"/>
      <c r="X173" s="1408"/>
      <c r="Y173" s="1408"/>
      <c r="Z173" s="1408"/>
    </row>
    <row r="174" spans="1:26" ht="15.75" customHeight="1" x14ac:dyDescent="0.2">
      <c r="A174" s="1408"/>
      <c r="B174" s="1507"/>
      <c r="C174" s="1408"/>
      <c r="D174" s="1408"/>
      <c r="E174" s="1408"/>
      <c r="F174" s="1408"/>
      <c r="G174" s="1408"/>
      <c r="H174" s="1408"/>
      <c r="I174" s="1408"/>
      <c r="J174" s="1408"/>
      <c r="K174" s="1508"/>
      <c r="L174" s="1508"/>
      <c r="M174" s="1508"/>
      <c r="N174" s="1408"/>
      <c r="O174" s="1408"/>
      <c r="P174" s="1408"/>
      <c r="Q174" s="1408"/>
      <c r="R174" s="1408"/>
      <c r="S174" s="1408"/>
      <c r="T174" s="1408"/>
      <c r="U174" s="1408"/>
      <c r="V174" s="1408"/>
      <c r="W174" s="1408"/>
      <c r="X174" s="1408"/>
      <c r="Y174" s="1408"/>
      <c r="Z174" s="1408"/>
    </row>
    <row r="175" spans="1:26" ht="15.75" customHeight="1" x14ac:dyDescent="0.2">
      <c r="A175" s="1408"/>
      <c r="B175" s="1507"/>
      <c r="C175" s="1408"/>
      <c r="D175" s="1408"/>
      <c r="E175" s="1408"/>
      <c r="F175" s="1408"/>
      <c r="G175" s="1408"/>
      <c r="H175" s="1408"/>
      <c r="I175" s="1408"/>
      <c r="J175" s="1408"/>
      <c r="K175" s="1508"/>
      <c r="L175" s="1508"/>
      <c r="M175" s="1508"/>
      <c r="N175" s="1408"/>
      <c r="O175" s="1408"/>
      <c r="P175" s="1408"/>
      <c r="Q175" s="1408"/>
      <c r="R175" s="1408"/>
      <c r="S175" s="1408"/>
      <c r="T175" s="1408"/>
      <c r="U175" s="1408"/>
      <c r="V175" s="1408"/>
      <c r="W175" s="1408"/>
      <c r="X175" s="1408"/>
      <c r="Y175" s="1408"/>
      <c r="Z175" s="1408"/>
    </row>
    <row r="176" spans="1:26" ht="15.75" customHeight="1" x14ac:dyDescent="0.2">
      <c r="A176" s="1408"/>
      <c r="B176" s="1507"/>
      <c r="C176" s="1408"/>
      <c r="D176" s="1408"/>
      <c r="E176" s="1408"/>
      <c r="F176" s="1408"/>
      <c r="G176" s="1408"/>
      <c r="H176" s="1408"/>
      <c r="I176" s="1408"/>
      <c r="J176" s="1408"/>
      <c r="K176" s="1508"/>
      <c r="L176" s="1508"/>
      <c r="M176" s="1508"/>
      <c r="N176" s="1408"/>
      <c r="O176" s="1408"/>
      <c r="P176" s="1408"/>
      <c r="Q176" s="1408"/>
      <c r="R176" s="1408"/>
      <c r="S176" s="1408"/>
      <c r="T176" s="1408"/>
      <c r="U176" s="1408"/>
      <c r="V176" s="1408"/>
      <c r="W176" s="1408"/>
      <c r="X176" s="1408"/>
      <c r="Y176" s="1408"/>
      <c r="Z176" s="1408"/>
    </row>
    <row r="177" spans="1:26" ht="15.75" customHeight="1" x14ac:dyDescent="0.2">
      <c r="A177" s="1408"/>
      <c r="B177" s="1507"/>
      <c r="C177" s="1408"/>
      <c r="D177" s="1408"/>
      <c r="E177" s="1408"/>
      <c r="F177" s="1408"/>
      <c r="G177" s="1408"/>
      <c r="H177" s="1408"/>
      <c r="I177" s="1408"/>
      <c r="J177" s="1408"/>
      <c r="K177" s="1508"/>
      <c r="L177" s="1508"/>
      <c r="M177" s="1508"/>
      <c r="N177" s="1408"/>
      <c r="O177" s="1408"/>
      <c r="P177" s="1408"/>
      <c r="Q177" s="1408"/>
      <c r="R177" s="1408"/>
      <c r="S177" s="1408"/>
      <c r="T177" s="1408"/>
      <c r="U177" s="1408"/>
      <c r="V177" s="1408"/>
      <c r="W177" s="1408"/>
      <c r="X177" s="1408"/>
      <c r="Y177" s="1408"/>
      <c r="Z177" s="1408"/>
    </row>
    <row r="178" spans="1:26" ht="15.75" customHeight="1" x14ac:dyDescent="0.2">
      <c r="A178" s="1408"/>
      <c r="B178" s="1507"/>
      <c r="C178" s="1408"/>
      <c r="D178" s="1408"/>
      <c r="E178" s="1408"/>
      <c r="F178" s="1408"/>
      <c r="G178" s="1408"/>
      <c r="H178" s="1408"/>
      <c r="I178" s="1408"/>
      <c r="J178" s="1408"/>
      <c r="K178" s="1508"/>
      <c r="L178" s="1508"/>
      <c r="M178" s="1508"/>
      <c r="N178" s="1408"/>
      <c r="O178" s="1408"/>
      <c r="P178" s="1408"/>
      <c r="Q178" s="1408"/>
      <c r="R178" s="1408"/>
      <c r="S178" s="1408"/>
      <c r="T178" s="1408"/>
      <c r="U178" s="1408"/>
      <c r="V178" s="1408"/>
      <c r="W178" s="1408"/>
      <c r="X178" s="1408"/>
      <c r="Y178" s="1408"/>
      <c r="Z178" s="1408"/>
    </row>
    <row r="179" spans="1:26" ht="15.75" customHeight="1" x14ac:dyDescent="0.2">
      <c r="A179" s="1408"/>
      <c r="B179" s="1507"/>
      <c r="C179" s="1408"/>
      <c r="D179" s="1408"/>
      <c r="E179" s="1408"/>
      <c r="F179" s="1408"/>
      <c r="G179" s="1408"/>
      <c r="H179" s="1408"/>
      <c r="I179" s="1408"/>
      <c r="J179" s="1408"/>
      <c r="K179" s="1508"/>
      <c r="L179" s="1508"/>
      <c r="M179" s="1508"/>
      <c r="N179" s="1408"/>
      <c r="O179" s="1408"/>
      <c r="P179" s="1408"/>
      <c r="Q179" s="1408"/>
      <c r="R179" s="1408"/>
      <c r="S179" s="1408"/>
      <c r="T179" s="1408"/>
      <c r="U179" s="1408"/>
      <c r="V179" s="1408"/>
      <c r="W179" s="1408"/>
      <c r="X179" s="1408"/>
      <c r="Y179" s="1408"/>
      <c r="Z179" s="1408"/>
    </row>
    <row r="180" spans="1:26" ht="15.75" customHeight="1" x14ac:dyDescent="0.2">
      <c r="A180" s="1408"/>
      <c r="B180" s="1507"/>
      <c r="C180" s="1408"/>
      <c r="D180" s="1408"/>
      <c r="E180" s="1408"/>
      <c r="F180" s="1408"/>
      <c r="G180" s="1408"/>
      <c r="H180" s="1408"/>
      <c r="I180" s="1408"/>
      <c r="J180" s="1408"/>
      <c r="K180" s="1508"/>
      <c r="L180" s="1508"/>
      <c r="M180" s="1508"/>
      <c r="N180" s="1408"/>
      <c r="O180" s="1408"/>
      <c r="P180" s="1408"/>
      <c r="Q180" s="1408"/>
      <c r="R180" s="1408"/>
      <c r="S180" s="1408"/>
      <c r="T180" s="1408"/>
      <c r="U180" s="1408"/>
      <c r="V180" s="1408"/>
      <c r="W180" s="1408"/>
      <c r="X180" s="1408"/>
      <c r="Y180" s="1408"/>
      <c r="Z180" s="1408"/>
    </row>
    <row r="181" spans="1:26" ht="15.75" customHeight="1" x14ac:dyDescent="0.2">
      <c r="A181" s="1408"/>
      <c r="B181" s="1507"/>
      <c r="C181" s="1408"/>
      <c r="D181" s="1408"/>
      <c r="E181" s="1408"/>
      <c r="F181" s="1408"/>
      <c r="G181" s="1408"/>
      <c r="H181" s="1408"/>
      <c r="I181" s="1408"/>
      <c r="J181" s="1408"/>
      <c r="K181" s="1508"/>
      <c r="L181" s="1508"/>
      <c r="M181" s="1508"/>
      <c r="N181" s="1408"/>
      <c r="O181" s="1408"/>
      <c r="P181" s="1408"/>
      <c r="Q181" s="1408"/>
      <c r="R181" s="1408"/>
      <c r="S181" s="1408"/>
      <c r="T181" s="1408"/>
      <c r="U181" s="1408"/>
      <c r="V181" s="1408"/>
      <c r="W181" s="1408"/>
      <c r="X181" s="1408"/>
      <c r="Y181" s="1408"/>
      <c r="Z181" s="1408"/>
    </row>
    <row r="182" spans="1:26" ht="15.75" customHeight="1" x14ac:dyDescent="0.2">
      <c r="A182" s="1408"/>
      <c r="B182" s="1507"/>
      <c r="C182" s="1408"/>
      <c r="D182" s="1408"/>
      <c r="E182" s="1408"/>
      <c r="F182" s="1408"/>
      <c r="G182" s="1408"/>
      <c r="H182" s="1408"/>
      <c r="I182" s="1408"/>
      <c r="J182" s="1408"/>
      <c r="K182" s="1508"/>
      <c r="L182" s="1508"/>
      <c r="M182" s="1508"/>
      <c r="N182" s="1408"/>
      <c r="O182" s="1408"/>
      <c r="P182" s="1408"/>
      <c r="Q182" s="1408"/>
      <c r="R182" s="1408"/>
      <c r="S182" s="1408"/>
      <c r="T182" s="1408"/>
      <c r="U182" s="1408"/>
      <c r="V182" s="1408"/>
      <c r="W182" s="1408"/>
      <c r="X182" s="1408"/>
      <c r="Y182" s="1408"/>
      <c r="Z182" s="1408"/>
    </row>
    <row r="183" spans="1:26" ht="15.75" customHeight="1" x14ac:dyDescent="0.2">
      <c r="A183" s="1408"/>
      <c r="B183" s="1507"/>
      <c r="C183" s="1408"/>
      <c r="D183" s="1408"/>
      <c r="E183" s="1408"/>
      <c r="F183" s="1408"/>
      <c r="G183" s="1408"/>
      <c r="H183" s="1408"/>
      <c r="I183" s="1408"/>
      <c r="J183" s="1408"/>
      <c r="K183" s="1508"/>
      <c r="L183" s="1508"/>
      <c r="M183" s="1508"/>
      <c r="N183" s="1408"/>
      <c r="O183" s="1408"/>
      <c r="P183" s="1408"/>
      <c r="Q183" s="1408"/>
      <c r="R183" s="1408"/>
      <c r="S183" s="1408"/>
      <c r="T183" s="1408"/>
      <c r="U183" s="1408"/>
      <c r="V183" s="1408"/>
      <c r="W183" s="1408"/>
      <c r="X183" s="1408"/>
      <c r="Y183" s="1408"/>
      <c r="Z183" s="1408"/>
    </row>
    <row r="184" spans="1:26" ht="15.75" customHeight="1" x14ac:dyDescent="0.2">
      <c r="A184" s="1408"/>
      <c r="B184" s="1507"/>
      <c r="C184" s="1408"/>
      <c r="D184" s="1408"/>
      <c r="E184" s="1408"/>
      <c r="F184" s="1408"/>
      <c r="G184" s="1408"/>
      <c r="H184" s="1408"/>
      <c r="I184" s="1408"/>
      <c r="J184" s="1408"/>
      <c r="K184" s="1508"/>
      <c r="L184" s="1508"/>
      <c r="M184" s="1508"/>
      <c r="N184" s="1408"/>
      <c r="O184" s="1408"/>
      <c r="P184" s="1408"/>
      <c r="Q184" s="1408"/>
      <c r="R184" s="1408"/>
      <c r="S184" s="1408"/>
      <c r="T184" s="1408"/>
      <c r="U184" s="1408"/>
      <c r="V184" s="1408"/>
      <c r="W184" s="1408"/>
      <c r="X184" s="1408"/>
      <c r="Y184" s="1408"/>
      <c r="Z184" s="1408"/>
    </row>
    <row r="185" spans="1:26" ht="15.75" customHeight="1" x14ac:dyDescent="0.2">
      <c r="A185" s="1408"/>
      <c r="B185" s="1507"/>
      <c r="C185" s="1408"/>
      <c r="D185" s="1408"/>
      <c r="E185" s="1408"/>
      <c r="F185" s="1408"/>
      <c r="G185" s="1408"/>
      <c r="H185" s="1408"/>
      <c r="I185" s="1408"/>
      <c r="J185" s="1408"/>
      <c r="K185" s="1508"/>
      <c r="L185" s="1508"/>
      <c r="M185" s="1508"/>
      <c r="N185" s="1408"/>
      <c r="O185" s="1408"/>
      <c r="P185" s="1408"/>
      <c r="Q185" s="1408"/>
      <c r="R185" s="1408"/>
      <c r="S185" s="1408"/>
      <c r="T185" s="1408"/>
      <c r="U185" s="1408"/>
      <c r="V185" s="1408"/>
      <c r="W185" s="1408"/>
      <c r="X185" s="1408"/>
      <c r="Y185" s="1408"/>
      <c r="Z185" s="1408"/>
    </row>
    <row r="186" spans="1:26" ht="15.75" customHeight="1" x14ac:dyDescent="0.2">
      <c r="A186" s="1408"/>
      <c r="B186" s="1507"/>
      <c r="C186" s="1408"/>
      <c r="D186" s="1408"/>
      <c r="E186" s="1408"/>
      <c r="F186" s="1408"/>
      <c r="G186" s="1408"/>
      <c r="H186" s="1408"/>
      <c r="I186" s="1408"/>
      <c r="J186" s="1408"/>
      <c r="K186" s="1508"/>
      <c r="L186" s="1508"/>
      <c r="M186" s="1508"/>
      <c r="N186" s="1408"/>
      <c r="O186" s="1408"/>
      <c r="P186" s="1408"/>
      <c r="Q186" s="1408"/>
      <c r="R186" s="1408"/>
      <c r="S186" s="1408"/>
      <c r="T186" s="1408"/>
      <c r="U186" s="1408"/>
      <c r="V186" s="1408"/>
      <c r="W186" s="1408"/>
      <c r="X186" s="1408"/>
      <c r="Y186" s="1408"/>
      <c r="Z186" s="1408"/>
    </row>
    <row r="187" spans="1:26" ht="15.75" customHeight="1" x14ac:dyDescent="0.2">
      <c r="A187" s="1408"/>
      <c r="B187" s="1507"/>
      <c r="C187" s="1408"/>
      <c r="D187" s="1408"/>
      <c r="E187" s="1408"/>
      <c r="F187" s="1408"/>
      <c r="G187" s="1408"/>
      <c r="H187" s="1408"/>
      <c r="I187" s="1408"/>
      <c r="J187" s="1408"/>
      <c r="K187" s="1508"/>
      <c r="L187" s="1508"/>
      <c r="M187" s="1508"/>
      <c r="N187" s="1408"/>
      <c r="O187" s="1408"/>
      <c r="P187" s="1408"/>
      <c r="Q187" s="1408"/>
      <c r="R187" s="1408"/>
      <c r="S187" s="1408"/>
      <c r="T187" s="1408"/>
      <c r="U187" s="1408"/>
      <c r="V187" s="1408"/>
      <c r="W187" s="1408"/>
      <c r="X187" s="1408"/>
      <c r="Y187" s="1408"/>
      <c r="Z187" s="1408"/>
    </row>
    <row r="188" spans="1:26" ht="15.75" customHeight="1" x14ac:dyDescent="0.2">
      <c r="A188" s="1408"/>
      <c r="B188" s="1507"/>
      <c r="C188" s="1408"/>
      <c r="D188" s="1408"/>
      <c r="E188" s="1408"/>
      <c r="F188" s="1408"/>
      <c r="G188" s="1408"/>
      <c r="H188" s="1408"/>
      <c r="I188" s="1408"/>
      <c r="J188" s="1408"/>
      <c r="K188" s="1508"/>
      <c r="L188" s="1508"/>
      <c r="M188" s="1508"/>
      <c r="N188" s="1408"/>
      <c r="O188" s="1408"/>
      <c r="P188" s="1408"/>
      <c r="Q188" s="1408"/>
      <c r="R188" s="1408"/>
      <c r="S188" s="1408"/>
      <c r="T188" s="1408"/>
      <c r="U188" s="1408"/>
      <c r="V188" s="1408"/>
      <c r="W188" s="1408"/>
      <c r="X188" s="1408"/>
      <c r="Y188" s="1408"/>
      <c r="Z188" s="1408"/>
    </row>
    <row r="189" spans="1:26" ht="15.75" customHeight="1" x14ac:dyDescent="0.2">
      <c r="A189" s="1408"/>
      <c r="B189" s="1507"/>
      <c r="C189" s="1408"/>
      <c r="D189" s="1408"/>
      <c r="E189" s="1408"/>
      <c r="F189" s="1408"/>
      <c r="G189" s="1408"/>
      <c r="H189" s="1408"/>
      <c r="I189" s="1408"/>
      <c r="J189" s="1408"/>
      <c r="K189" s="1508"/>
      <c r="L189" s="1508"/>
      <c r="M189" s="1508"/>
      <c r="N189" s="1408"/>
      <c r="O189" s="1408"/>
      <c r="P189" s="1408"/>
      <c r="Q189" s="1408"/>
      <c r="R189" s="1408"/>
      <c r="S189" s="1408"/>
      <c r="T189" s="1408"/>
      <c r="U189" s="1408"/>
      <c r="V189" s="1408"/>
      <c r="W189" s="1408"/>
      <c r="X189" s="1408"/>
      <c r="Y189" s="1408"/>
      <c r="Z189" s="1408"/>
    </row>
    <row r="190" spans="1:26" ht="15.75" customHeight="1" x14ac:dyDescent="0.2">
      <c r="A190" s="1408"/>
      <c r="B190" s="1507"/>
      <c r="C190" s="1408"/>
      <c r="D190" s="1408"/>
      <c r="E190" s="1408"/>
      <c r="F190" s="1408"/>
      <c r="G190" s="1408"/>
      <c r="H190" s="1408"/>
      <c r="I190" s="1408"/>
      <c r="J190" s="1408"/>
      <c r="K190" s="1508"/>
      <c r="L190" s="1508"/>
      <c r="M190" s="1508"/>
      <c r="N190" s="1408"/>
      <c r="O190" s="1408"/>
      <c r="P190" s="1408"/>
      <c r="Q190" s="1408"/>
      <c r="R190" s="1408"/>
      <c r="S190" s="1408"/>
      <c r="T190" s="1408"/>
      <c r="U190" s="1408"/>
      <c r="V190" s="1408"/>
      <c r="W190" s="1408"/>
      <c r="X190" s="1408"/>
      <c r="Y190" s="1408"/>
      <c r="Z190" s="1408"/>
    </row>
    <row r="191" spans="1:26" ht="15.75" customHeight="1" x14ac:dyDescent="0.2">
      <c r="A191" s="1408"/>
      <c r="B191" s="1507"/>
      <c r="C191" s="1408"/>
      <c r="D191" s="1408"/>
      <c r="E191" s="1408"/>
      <c r="F191" s="1408"/>
      <c r="G191" s="1408"/>
      <c r="H191" s="1408"/>
      <c r="I191" s="1408"/>
      <c r="J191" s="1408"/>
      <c r="K191" s="1508"/>
      <c r="L191" s="1508"/>
      <c r="M191" s="1508"/>
      <c r="N191" s="1408"/>
      <c r="O191" s="1408"/>
      <c r="P191" s="1408"/>
      <c r="Q191" s="1408"/>
      <c r="R191" s="1408"/>
      <c r="S191" s="1408"/>
      <c r="T191" s="1408"/>
      <c r="U191" s="1408"/>
      <c r="V191" s="1408"/>
      <c r="W191" s="1408"/>
      <c r="X191" s="1408"/>
      <c r="Y191" s="1408"/>
      <c r="Z191" s="1408"/>
    </row>
    <row r="192" spans="1:26" ht="15.75" customHeight="1" x14ac:dyDescent="0.2">
      <c r="A192" s="1408"/>
      <c r="B192" s="1507"/>
      <c r="C192" s="1408"/>
      <c r="D192" s="1408"/>
      <c r="E192" s="1408"/>
      <c r="F192" s="1408"/>
      <c r="G192" s="1408"/>
      <c r="H192" s="1408"/>
      <c r="I192" s="1408"/>
      <c r="J192" s="1408"/>
      <c r="K192" s="1508"/>
      <c r="L192" s="1508"/>
      <c r="M192" s="1508"/>
      <c r="N192" s="1408"/>
      <c r="O192" s="1408"/>
      <c r="P192" s="1408"/>
      <c r="Q192" s="1408"/>
      <c r="R192" s="1408"/>
      <c r="S192" s="1408"/>
      <c r="T192" s="1408"/>
      <c r="U192" s="1408"/>
      <c r="V192" s="1408"/>
      <c r="W192" s="1408"/>
      <c r="X192" s="1408"/>
      <c r="Y192" s="1408"/>
      <c r="Z192" s="1408"/>
    </row>
    <row r="193" spans="1:26" ht="15.75" customHeight="1" x14ac:dyDescent="0.2">
      <c r="A193" s="1408"/>
      <c r="B193" s="1507"/>
      <c r="C193" s="1408"/>
      <c r="D193" s="1408"/>
      <c r="E193" s="1408"/>
      <c r="F193" s="1408"/>
      <c r="G193" s="1408"/>
      <c r="H193" s="1408"/>
      <c r="I193" s="1408"/>
      <c r="J193" s="1408"/>
      <c r="K193" s="1508"/>
      <c r="L193" s="1508"/>
      <c r="M193" s="1508"/>
      <c r="N193" s="1408"/>
      <c r="O193" s="1408"/>
      <c r="P193" s="1408"/>
      <c r="Q193" s="1408"/>
      <c r="R193" s="1408"/>
      <c r="S193" s="1408"/>
      <c r="T193" s="1408"/>
      <c r="U193" s="1408"/>
      <c r="V193" s="1408"/>
      <c r="W193" s="1408"/>
      <c r="X193" s="1408"/>
      <c r="Y193" s="1408"/>
      <c r="Z193" s="1408"/>
    </row>
    <row r="194" spans="1:26" ht="15.75" customHeight="1" x14ac:dyDescent="0.2">
      <c r="A194" s="1408"/>
      <c r="B194" s="1507"/>
      <c r="C194" s="1408"/>
      <c r="D194" s="1408"/>
      <c r="E194" s="1408"/>
      <c r="F194" s="1408"/>
      <c r="G194" s="1408"/>
      <c r="H194" s="1408"/>
      <c r="I194" s="1408"/>
      <c r="J194" s="1408"/>
      <c r="K194" s="1508"/>
      <c r="L194" s="1508"/>
      <c r="M194" s="1508"/>
      <c r="N194" s="1408"/>
      <c r="O194" s="1408"/>
      <c r="P194" s="1408"/>
      <c r="Q194" s="1408"/>
      <c r="R194" s="1408"/>
      <c r="S194" s="1408"/>
      <c r="T194" s="1408"/>
      <c r="U194" s="1408"/>
      <c r="V194" s="1408"/>
      <c r="W194" s="1408"/>
      <c r="X194" s="1408"/>
      <c r="Y194" s="1408"/>
      <c r="Z194" s="1408"/>
    </row>
    <row r="195" spans="1:26" ht="15.75" customHeight="1" x14ac:dyDescent="0.2">
      <c r="A195" s="1408"/>
      <c r="B195" s="1507"/>
      <c r="C195" s="1408"/>
      <c r="D195" s="1408"/>
      <c r="E195" s="1408"/>
      <c r="F195" s="1408"/>
      <c r="G195" s="1408"/>
      <c r="H195" s="1408"/>
      <c r="I195" s="1408"/>
      <c r="J195" s="1408"/>
      <c r="K195" s="1508"/>
      <c r="L195" s="1508"/>
      <c r="M195" s="1508"/>
      <c r="N195" s="1408"/>
      <c r="O195" s="1408"/>
      <c r="P195" s="1408"/>
      <c r="Q195" s="1408"/>
      <c r="R195" s="1408"/>
      <c r="S195" s="1408"/>
      <c r="T195" s="1408"/>
      <c r="U195" s="1408"/>
      <c r="V195" s="1408"/>
      <c r="W195" s="1408"/>
      <c r="X195" s="1408"/>
      <c r="Y195" s="1408"/>
      <c r="Z195" s="1408"/>
    </row>
    <row r="196" spans="1:26" ht="15.75" customHeight="1" x14ac:dyDescent="0.2">
      <c r="A196" s="1408"/>
      <c r="B196" s="1507"/>
      <c r="C196" s="1408"/>
      <c r="D196" s="1408"/>
      <c r="E196" s="1408"/>
      <c r="F196" s="1408"/>
      <c r="G196" s="1408"/>
      <c r="H196" s="1408"/>
      <c r="I196" s="1408"/>
      <c r="J196" s="1408"/>
      <c r="K196" s="1508"/>
      <c r="L196" s="1508"/>
      <c r="M196" s="1508"/>
      <c r="N196" s="1408"/>
      <c r="O196" s="1408"/>
      <c r="P196" s="1408"/>
      <c r="Q196" s="1408"/>
      <c r="R196" s="1408"/>
      <c r="S196" s="1408"/>
      <c r="T196" s="1408"/>
      <c r="U196" s="1408"/>
      <c r="V196" s="1408"/>
      <c r="W196" s="1408"/>
      <c r="X196" s="1408"/>
      <c r="Y196" s="1408"/>
      <c r="Z196" s="1408"/>
    </row>
    <row r="197" spans="1:26" ht="15.75" customHeight="1" x14ac:dyDescent="0.2">
      <c r="A197" s="1408"/>
      <c r="B197" s="1507"/>
      <c r="C197" s="1408"/>
      <c r="D197" s="1408"/>
      <c r="E197" s="1408"/>
      <c r="F197" s="1408"/>
      <c r="G197" s="1408"/>
      <c r="H197" s="1408"/>
      <c r="I197" s="1408"/>
      <c r="J197" s="1408"/>
      <c r="K197" s="1508"/>
      <c r="L197" s="1508"/>
      <c r="M197" s="1508"/>
      <c r="N197" s="1408"/>
      <c r="O197" s="1408"/>
      <c r="P197" s="1408"/>
      <c r="Q197" s="1408"/>
      <c r="R197" s="1408"/>
      <c r="S197" s="1408"/>
      <c r="T197" s="1408"/>
      <c r="U197" s="1408"/>
      <c r="V197" s="1408"/>
      <c r="W197" s="1408"/>
      <c r="X197" s="1408"/>
      <c r="Y197" s="1408"/>
      <c r="Z197" s="1408"/>
    </row>
    <row r="198" spans="1:26" ht="15.75" customHeight="1" x14ac:dyDescent="0.2">
      <c r="A198" s="1408"/>
      <c r="B198" s="1507"/>
      <c r="C198" s="1408"/>
      <c r="D198" s="1408"/>
      <c r="E198" s="1408"/>
      <c r="F198" s="1408"/>
      <c r="G198" s="1408"/>
      <c r="H198" s="1408"/>
      <c r="I198" s="1408"/>
      <c r="J198" s="1408"/>
      <c r="K198" s="1508"/>
      <c r="L198" s="1508"/>
      <c r="M198" s="1508"/>
      <c r="N198" s="1408"/>
      <c r="O198" s="1408"/>
      <c r="P198" s="1408"/>
      <c r="Q198" s="1408"/>
      <c r="R198" s="1408"/>
      <c r="S198" s="1408"/>
      <c r="T198" s="1408"/>
      <c r="U198" s="1408"/>
      <c r="V198" s="1408"/>
      <c r="W198" s="1408"/>
      <c r="X198" s="1408"/>
      <c r="Y198" s="1408"/>
      <c r="Z198" s="1408"/>
    </row>
    <row r="199" spans="1:26" ht="15.75" customHeight="1" x14ac:dyDescent="0.2">
      <c r="A199" s="1408"/>
      <c r="B199" s="1507"/>
      <c r="C199" s="1408"/>
      <c r="D199" s="1408"/>
      <c r="E199" s="1408"/>
      <c r="F199" s="1408"/>
      <c r="G199" s="1408"/>
      <c r="H199" s="1408"/>
      <c r="I199" s="1408"/>
      <c r="J199" s="1408"/>
      <c r="K199" s="1508"/>
      <c r="L199" s="1508"/>
      <c r="M199" s="1508"/>
      <c r="N199" s="1408"/>
      <c r="O199" s="1408"/>
      <c r="P199" s="1408"/>
      <c r="Q199" s="1408"/>
      <c r="R199" s="1408"/>
      <c r="S199" s="1408"/>
      <c r="T199" s="1408"/>
      <c r="U199" s="1408"/>
      <c r="V199" s="1408"/>
      <c r="W199" s="1408"/>
      <c r="X199" s="1408"/>
      <c r="Y199" s="1408"/>
      <c r="Z199" s="1408"/>
    </row>
    <row r="200" spans="1:26" ht="15.75" customHeight="1" x14ac:dyDescent="0.2">
      <c r="A200" s="1408"/>
      <c r="B200" s="1507"/>
      <c r="C200" s="1408"/>
      <c r="D200" s="1408"/>
      <c r="E200" s="1408"/>
      <c r="F200" s="1408"/>
      <c r="G200" s="1408"/>
      <c r="H200" s="1408"/>
      <c r="I200" s="1408"/>
      <c r="J200" s="1408"/>
      <c r="K200" s="1508"/>
      <c r="L200" s="1508"/>
      <c r="M200" s="1508"/>
      <c r="N200" s="1408"/>
      <c r="O200" s="1408"/>
      <c r="P200" s="1408"/>
      <c r="Q200" s="1408"/>
      <c r="R200" s="1408"/>
      <c r="S200" s="1408"/>
      <c r="T200" s="1408"/>
      <c r="U200" s="1408"/>
      <c r="V200" s="1408"/>
      <c r="W200" s="1408"/>
      <c r="X200" s="1408"/>
      <c r="Y200" s="1408"/>
      <c r="Z200" s="1408"/>
    </row>
    <row r="201" spans="1:26" ht="15.75" customHeight="1" x14ac:dyDescent="0.2">
      <c r="A201" s="1408"/>
      <c r="B201" s="1507"/>
      <c r="C201" s="1408"/>
      <c r="D201" s="1408"/>
      <c r="E201" s="1408"/>
      <c r="F201" s="1408"/>
      <c r="G201" s="1408"/>
      <c r="H201" s="1408"/>
      <c r="I201" s="1408"/>
      <c r="J201" s="1408"/>
      <c r="K201" s="1508"/>
      <c r="L201" s="1508"/>
      <c r="M201" s="1508"/>
      <c r="N201" s="1408"/>
      <c r="O201" s="1408"/>
      <c r="P201" s="1408"/>
      <c r="Q201" s="1408"/>
      <c r="R201" s="1408"/>
      <c r="S201" s="1408"/>
      <c r="T201" s="1408"/>
      <c r="U201" s="1408"/>
      <c r="V201" s="1408"/>
      <c r="W201" s="1408"/>
      <c r="X201" s="1408"/>
      <c r="Y201" s="1408"/>
      <c r="Z201" s="1408"/>
    </row>
    <row r="202" spans="1:26" ht="15.75" customHeight="1" x14ac:dyDescent="0.2">
      <c r="A202" s="1408"/>
      <c r="B202" s="1507"/>
      <c r="C202" s="1408"/>
      <c r="D202" s="1408"/>
      <c r="E202" s="1408"/>
      <c r="F202" s="1408"/>
      <c r="G202" s="1408"/>
      <c r="H202" s="1408"/>
      <c r="I202" s="1408"/>
      <c r="J202" s="1408"/>
      <c r="K202" s="1508"/>
      <c r="L202" s="1508"/>
      <c r="M202" s="1508"/>
      <c r="N202" s="1408"/>
      <c r="O202" s="1408"/>
      <c r="P202" s="1408"/>
      <c r="Q202" s="1408"/>
      <c r="R202" s="1408"/>
      <c r="S202" s="1408"/>
      <c r="T202" s="1408"/>
      <c r="U202" s="1408"/>
      <c r="V202" s="1408"/>
      <c r="W202" s="1408"/>
      <c r="X202" s="1408"/>
      <c r="Y202" s="1408"/>
      <c r="Z202" s="1408"/>
    </row>
    <row r="203" spans="1:26" ht="15.75" customHeight="1" x14ac:dyDescent="0.2">
      <c r="A203" s="1408"/>
      <c r="B203" s="1507"/>
      <c r="C203" s="1408"/>
      <c r="D203" s="1408"/>
      <c r="E203" s="1408"/>
      <c r="F203" s="1408"/>
      <c r="G203" s="1408"/>
      <c r="H203" s="1408"/>
      <c r="I203" s="1408"/>
      <c r="J203" s="1408"/>
      <c r="K203" s="1508"/>
      <c r="L203" s="1508"/>
      <c r="M203" s="1508"/>
      <c r="N203" s="1408"/>
      <c r="O203" s="1408"/>
      <c r="P203" s="1408"/>
      <c r="Q203" s="1408"/>
      <c r="R203" s="1408"/>
      <c r="S203" s="1408"/>
      <c r="T203" s="1408"/>
      <c r="U203" s="1408"/>
      <c r="V203" s="1408"/>
      <c r="W203" s="1408"/>
      <c r="X203" s="1408"/>
      <c r="Y203" s="1408"/>
      <c r="Z203" s="1408"/>
    </row>
    <row r="204" spans="1:26" ht="15.75" customHeight="1" x14ac:dyDescent="0.2">
      <c r="A204" s="1408"/>
      <c r="B204" s="1507"/>
      <c r="C204" s="1408"/>
      <c r="D204" s="1408"/>
      <c r="E204" s="1408"/>
      <c r="F204" s="1408"/>
      <c r="G204" s="1408"/>
      <c r="H204" s="1408"/>
      <c r="I204" s="1408"/>
      <c r="J204" s="1408"/>
      <c r="K204" s="1508"/>
      <c r="L204" s="1508"/>
      <c r="M204" s="1508"/>
      <c r="N204" s="1408"/>
      <c r="O204" s="1408"/>
      <c r="P204" s="1408"/>
      <c r="Q204" s="1408"/>
      <c r="R204" s="1408"/>
      <c r="S204" s="1408"/>
      <c r="T204" s="1408"/>
      <c r="U204" s="1408"/>
      <c r="V204" s="1408"/>
      <c r="W204" s="1408"/>
      <c r="X204" s="1408"/>
      <c r="Y204" s="1408"/>
      <c r="Z204" s="1408"/>
    </row>
    <row r="205" spans="1:26" ht="15.75" customHeight="1" x14ac:dyDescent="0.2">
      <c r="A205" s="1408"/>
      <c r="B205" s="1507"/>
      <c r="C205" s="1408"/>
      <c r="D205" s="1408"/>
      <c r="E205" s="1408"/>
      <c r="F205" s="1408"/>
      <c r="G205" s="1408"/>
      <c r="H205" s="1408"/>
      <c r="I205" s="1408"/>
      <c r="J205" s="1408"/>
      <c r="K205" s="1508"/>
      <c r="L205" s="1508"/>
      <c r="M205" s="1508"/>
      <c r="N205" s="1408"/>
      <c r="O205" s="1408"/>
      <c r="P205" s="1408"/>
      <c r="Q205" s="1408"/>
      <c r="R205" s="1408"/>
      <c r="S205" s="1408"/>
      <c r="T205" s="1408"/>
      <c r="U205" s="1408"/>
      <c r="V205" s="1408"/>
      <c r="W205" s="1408"/>
      <c r="X205" s="1408"/>
      <c r="Y205" s="1408"/>
      <c r="Z205" s="1408"/>
    </row>
    <row r="206" spans="1:26" ht="15.75" customHeight="1" x14ac:dyDescent="0.2">
      <c r="A206" s="1408"/>
      <c r="B206" s="1507"/>
      <c r="C206" s="1408"/>
      <c r="D206" s="1408"/>
      <c r="E206" s="1408"/>
      <c r="F206" s="1408"/>
      <c r="G206" s="1408"/>
      <c r="H206" s="1408"/>
      <c r="I206" s="1408"/>
      <c r="J206" s="1408"/>
      <c r="K206" s="1508"/>
      <c r="L206" s="1508"/>
      <c r="M206" s="1508"/>
      <c r="N206" s="1408"/>
      <c r="O206" s="1408"/>
      <c r="P206" s="1408"/>
      <c r="Q206" s="1408"/>
      <c r="R206" s="1408"/>
      <c r="S206" s="1408"/>
      <c r="T206" s="1408"/>
      <c r="U206" s="1408"/>
      <c r="V206" s="1408"/>
      <c r="W206" s="1408"/>
      <c r="X206" s="1408"/>
      <c r="Y206" s="1408"/>
      <c r="Z206" s="1408"/>
    </row>
    <row r="207" spans="1:26" ht="15.75" customHeight="1" x14ac:dyDescent="0.2">
      <c r="A207" s="1408"/>
      <c r="B207" s="1507"/>
      <c r="C207" s="1408"/>
      <c r="D207" s="1408"/>
      <c r="E207" s="1408"/>
      <c r="F207" s="1408"/>
      <c r="G207" s="1408"/>
      <c r="H207" s="1408"/>
      <c r="I207" s="1408"/>
      <c r="J207" s="1408"/>
      <c r="K207" s="1508"/>
      <c r="L207" s="1508"/>
      <c r="M207" s="1508"/>
      <c r="N207" s="1408"/>
      <c r="O207" s="1408"/>
      <c r="P207" s="1408"/>
      <c r="Q207" s="1408"/>
      <c r="R207" s="1408"/>
      <c r="S207" s="1408"/>
      <c r="T207" s="1408"/>
      <c r="U207" s="1408"/>
      <c r="V207" s="1408"/>
      <c r="W207" s="1408"/>
      <c r="X207" s="1408"/>
      <c r="Y207" s="1408"/>
      <c r="Z207" s="1408"/>
    </row>
    <row r="208" spans="1:26" ht="15.75" customHeight="1" x14ac:dyDescent="0.2">
      <c r="A208" s="1408"/>
      <c r="B208" s="1507"/>
      <c r="C208" s="1408"/>
      <c r="D208" s="1408"/>
      <c r="E208" s="1408"/>
      <c r="F208" s="1408"/>
      <c r="G208" s="1408"/>
      <c r="H208" s="1408"/>
      <c r="I208" s="1408"/>
      <c r="J208" s="1408"/>
      <c r="K208" s="1508"/>
      <c r="L208" s="1508"/>
      <c r="M208" s="1508"/>
      <c r="N208" s="1408"/>
      <c r="O208" s="1408"/>
      <c r="P208" s="1408"/>
      <c r="Q208" s="1408"/>
      <c r="R208" s="1408"/>
      <c r="S208" s="1408"/>
      <c r="T208" s="1408"/>
      <c r="U208" s="1408"/>
      <c r="V208" s="1408"/>
      <c r="W208" s="1408"/>
      <c r="X208" s="1408"/>
      <c r="Y208" s="1408"/>
      <c r="Z208" s="1408"/>
    </row>
    <row r="209" spans="1:26" ht="15.75" customHeight="1" x14ac:dyDescent="0.2">
      <c r="A209" s="1408"/>
      <c r="B209" s="1507"/>
      <c r="C209" s="1408"/>
      <c r="D209" s="1408"/>
      <c r="E209" s="1408"/>
      <c r="F209" s="1408"/>
      <c r="G209" s="1408"/>
      <c r="H209" s="1408"/>
      <c r="I209" s="1408"/>
      <c r="J209" s="1408"/>
      <c r="K209" s="1508"/>
      <c r="L209" s="1508"/>
      <c r="M209" s="1508"/>
      <c r="N209" s="1408"/>
      <c r="O209" s="1408"/>
      <c r="P209" s="1408"/>
      <c r="Q209" s="1408"/>
      <c r="R209" s="1408"/>
      <c r="S209" s="1408"/>
      <c r="T209" s="1408"/>
      <c r="U209" s="1408"/>
      <c r="V209" s="1408"/>
      <c r="W209" s="1408"/>
      <c r="X209" s="1408"/>
      <c r="Y209" s="1408"/>
      <c r="Z209" s="1408"/>
    </row>
    <row r="210" spans="1:26" ht="15.75" customHeight="1" x14ac:dyDescent="0.2">
      <c r="A210" s="1408"/>
      <c r="B210" s="1507"/>
      <c r="C210" s="1408"/>
      <c r="D210" s="1408"/>
      <c r="E210" s="1408"/>
      <c r="F210" s="1408"/>
      <c r="G210" s="1408"/>
      <c r="H210" s="1408"/>
      <c r="I210" s="1408"/>
      <c r="J210" s="1408"/>
      <c r="K210" s="1508"/>
      <c r="L210" s="1508"/>
      <c r="M210" s="1508"/>
      <c r="N210" s="1408"/>
      <c r="O210" s="1408"/>
      <c r="P210" s="1408"/>
      <c r="Q210" s="1408"/>
      <c r="R210" s="1408"/>
      <c r="S210" s="1408"/>
      <c r="T210" s="1408"/>
      <c r="U210" s="1408"/>
      <c r="V210" s="1408"/>
      <c r="W210" s="1408"/>
      <c r="X210" s="1408"/>
      <c r="Y210" s="1408"/>
      <c r="Z210" s="1408"/>
    </row>
    <row r="211" spans="1:26" ht="15.75" customHeight="1" x14ac:dyDescent="0.2">
      <c r="A211" s="1408"/>
      <c r="B211" s="1507"/>
      <c r="C211" s="1408"/>
      <c r="D211" s="1408"/>
      <c r="E211" s="1408"/>
      <c r="F211" s="1408"/>
      <c r="G211" s="1408"/>
      <c r="H211" s="1408"/>
      <c r="I211" s="1408"/>
      <c r="J211" s="1408"/>
      <c r="K211" s="1508"/>
      <c r="L211" s="1508"/>
      <c r="M211" s="1508"/>
      <c r="N211" s="1408"/>
      <c r="O211" s="1408"/>
      <c r="P211" s="1408"/>
      <c r="Q211" s="1408"/>
      <c r="R211" s="1408"/>
      <c r="S211" s="1408"/>
      <c r="T211" s="1408"/>
      <c r="U211" s="1408"/>
      <c r="V211" s="1408"/>
      <c r="W211" s="1408"/>
      <c r="X211" s="1408"/>
      <c r="Y211" s="1408"/>
      <c r="Z211" s="1408"/>
    </row>
    <row r="212" spans="1:26" ht="15.75" customHeight="1" x14ac:dyDescent="0.2">
      <c r="A212" s="1408"/>
      <c r="B212" s="1507"/>
      <c r="C212" s="1408"/>
      <c r="D212" s="1408"/>
      <c r="E212" s="1408"/>
      <c r="F212" s="1408"/>
      <c r="G212" s="1408"/>
      <c r="H212" s="1408"/>
      <c r="I212" s="1408"/>
      <c r="J212" s="1408"/>
      <c r="K212" s="1508"/>
      <c r="L212" s="1508"/>
      <c r="M212" s="1508"/>
      <c r="N212" s="1408"/>
      <c r="O212" s="1408"/>
      <c r="P212" s="1408"/>
      <c r="Q212" s="1408"/>
      <c r="R212" s="1408"/>
      <c r="S212" s="1408"/>
      <c r="T212" s="1408"/>
      <c r="U212" s="1408"/>
      <c r="V212" s="1408"/>
      <c r="W212" s="1408"/>
      <c r="X212" s="1408"/>
      <c r="Y212" s="1408"/>
      <c r="Z212" s="1408"/>
    </row>
    <row r="213" spans="1:26" ht="15.75" customHeight="1" x14ac:dyDescent="0.2">
      <c r="A213" s="1408"/>
      <c r="B213" s="1507"/>
      <c r="C213" s="1408"/>
      <c r="D213" s="1408"/>
      <c r="E213" s="1408"/>
      <c r="F213" s="1408"/>
      <c r="G213" s="1408"/>
      <c r="H213" s="1408"/>
      <c r="I213" s="1408"/>
      <c r="J213" s="1408"/>
      <c r="K213" s="1508"/>
      <c r="L213" s="1508"/>
      <c r="M213" s="1508"/>
      <c r="N213" s="1408"/>
      <c r="O213" s="1408"/>
      <c r="P213" s="1408"/>
      <c r="Q213" s="1408"/>
      <c r="R213" s="1408"/>
      <c r="S213" s="1408"/>
      <c r="T213" s="1408"/>
      <c r="U213" s="1408"/>
      <c r="V213" s="1408"/>
      <c r="W213" s="1408"/>
      <c r="X213" s="1408"/>
      <c r="Y213" s="1408"/>
      <c r="Z213" s="1408"/>
    </row>
    <row r="214" spans="1:26" ht="15.75" customHeight="1" x14ac:dyDescent="0.2">
      <c r="A214" s="1408"/>
      <c r="B214" s="1507"/>
      <c r="C214" s="1408"/>
      <c r="D214" s="1408"/>
      <c r="E214" s="1408"/>
      <c r="F214" s="1408"/>
      <c r="G214" s="1408"/>
      <c r="H214" s="1408"/>
      <c r="I214" s="1408"/>
      <c r="J214" s="1408"/>
      <c r="K214" s="1508"/>
      <c r="L214" s="1508"/>
      <c r="M214" s="1508"/>
      <c r="N214" s="1408"/>
      <c r="O214" s="1408"/>
      <c r="P214" s="1408"/>
      <c r="Q214" s="1408"/>
      <c r="R214" s="1408"/>
      <c r="S214" s="1408"/>
      <c r="T214" s="1408"/>
      <c r="U214" s="1408"/>
      <c r="V214" s="1408"/>
      <c r="W214" s="1408"/>
      <c r="X214" s="1408"/>
      <c r="Y214" s="1408"/>
      <c r="Z214" s="1408"/>
    </row>
    <row r="215" spans="1:26" ht="15.75" customHeight="1" x14ac:dyDescent="0.2">
      <c r="A215" s="1408"/>
      <c r="B215" s="1507"/>
      <c r="C215" s="1408"/>
      <c r="D215" s="1408"/>
      <c r="E215" s="1408"/>
      <c r="F215" s="1408"/>
      <c r="G215" s="1408"/>
      <c r="H215" s="1408"/>
      <c r="I215" s="1408"/>
      <c r="J215" s="1408"/>
      <c r="K215" s="1508"/>
      <c r="L215" s="1508"/>
      <c r="M215" s="1508"/>
      <c r="N215" s="1408"/>
      <c r="O215" s="1408"/>
      <c r="P215" s="1408"/>
      <c r="Q215" s="1408"/>
      <c r="R215" s="1408"/>
      <c r="S215" s="1408"/>
      <c r="T215" s="1408"/>
      <c r="U215" s="1408"/>
      <c r="V215" s="1408"/>
      <c r="W215" s="1408"/>
      <c r="X215" s="1408"/>
      <c r="Y215" s="1408"/>
      <c r="Z215" s="1408"/>
    </row>
    <row r="216" spans="1:26" ht="15.75" customHeight="1" x14ac:dyDescent="0.2">
      <c r="A216" s="1408"/>
      <c r="B216" s="1507"/>
      <c r="C216" s="1408"/>
      <c r="D216" s="1408"/>
      <c r="E216" s="1408"/>
      <c r="F216" s="1408"/>
      <c r="G216" s="1408"/>
      <c r="H216" s="1408"/>
      <c r="I216" s="1408"/>
      <c r="J216" s="1408"/>
      <c r="K216" s="1508"/>
      <c r="L216" s="1508"/>
      <c r="M216" s="1508"/>
      <c r="N216" s="1408"/>
      <c r="O216" s="1408"/>
      <c r="P216" s="1408"/>
      <c r="Q216" s="1408"/>
      <c r="R216" s="1408"/>
      <c r="S216" s="1408"/>
      <c r="T216" s="1408"/>
      <c r="U216" s="1408"/>
      <c r="V216" s="1408"/>
      <c r="W216" s="1408"/>
      <c r="X216" s="1408"/>
      <c r="Y216" s="1408"/>
      <c r="Z216" s="1408"/>
    </row>
    <row r="217" spans="1:26" ht="15.75" customHeight="1" x14ac:dyDescent="0.2">
      <c r="A217" s="1408"/>
      <c r="B217" s="1507"/>
      <c r="C217" s="1408"/>
      <c r="D217" s="1408"/>
      <c r="E217" s="1408"/>
      <c r="F217" s="1408"/>
      <c r="G217" s="1408"/>
      <c r="H217" s="1408"/>
      <c r="I217" s="1408"/>
      <c r="J217" s="1408"/>
      <c r="K217" s="1508"/>
      <c r="L217" s="1508"/>
      <c r="M217" s="1508"/>
      <c r="N217" s="1408"/>
      <c r="O217" s="1408"/>
      <c r="P217" s="1408"/>
      <c r="Q217" s="1408"/>
      <c r="R217" s="1408"/>
      <c r="S217" s="1408"/>
      <c r="T217" s="1408"/>
      <c r="U217" s="1408"/>
      <c r="V217" s="1408"/>
      <c r="W217" s="1408"/>
      <c r="X217" s="1408"/>
      <c r="Y217" s="1408"/>
      <c r="Z217" s="1408"/>
    </row>
    <row r="218" spans="1:26" ht="15.75" customHeight="1" x14ac:dyDescent="0.2">
      <c r="A218" s="1408"/>
      <c r="B218" s="1507"/>
      <c r="C218" s="1408"/>
      <c r="D218" s="1408"/>
      <c r="E218" s="1408"/>
      <c r="F218" s="1408"/>
      <c r="G218" s="1408"/>
      <c r="H218" s="1408"/>
      <c r="I218" s="1408"/>
      <c r="J218" s="1408"/>
      <c r="K218" s="1508"/>
      <c r="L218" s="1508"/>
      <c r="M218" s="1508"/>
      <c r="N218" s="1408"/>
      <c r="O218" s="1408"/>
      <c r="P218" s="1408"/>
      <c r="Q218" s="1408"/>
      <c r="R218" s="1408"/>
      <c r="S218" s="1408"/>
      <c r="T218" s="1408"/>
      <c r="U218" s="1408"/>
      <c r="V218" s="1408"/>
      <c r="W218" s="1408"/>
      <c r="X218" s="1408"/>
      <c r="Y218" s="1408"/>
      <c r="Z218" s="1408"/>
    </row>
    <row r="219" spans="1:26" ht="15.75" customHeight="1" x14ac:dyDescent="0.2">
      <c r="A219" s="1408"/>
      <c r="B219" s="1507"/>
      <c r="C219" s="1408"/>
      <c r="D219" s="1408"/>
      <c r="E219" s="1408"/>
      <c r="F219" s="1408"/>
      <c r="G219" s="1408"/>
      <c r="H219" s="1408"/>
      <c r="I219" s="1408"/>
      <c r="J219" s="1408"/>
      <c r="K219" s="1508"/>
      <c r="L219" s="1508"/>
      <c r="M219" s="1508"/>
      <c r="N219" s="1408"/>
      <c r="O219" s="1408"/>
      <c r="P219" s="1408"/>
      <c r="Q219" s="1408"/>
      <c r="R219" s="1408"/>
      <c r="S219" s="1408"/>
      <c r="T219" s="1408"/>
      <c r="U219" s="1408"/>
      <c r="V219" s="1408"/>
      <c r="W219" s="1408"/>
      <c r="X219" s="1408"/>
      <c r="Y219" s="1408"/>
      <c r="Z219" s="1408"/>
    </row>
    <row r="220" spans="1:26" ht="15.75" customHeight="1" x14ac:dyDescent="0.2">
      <c r="A220" s="1408"/>
      <c r="B220" s="1507"/>
      <c r="C220" s="1408"/>
      <c r="D220" s="1408"/>
      <c r="E220" s="1408"/>
      <c r="F220" s="1408"/>
      <c r="G220" s="1408"/>
      <c r="H220" s="1408"/>
      <c r="I220" s="1408"/>
      <c r="J220" s="1408"/>
      <c r="K220" s="1508"/>
      <c r="L220" s="1508"/>
      <c r="M220" s="1508"/>
      <c r="N220" s="1408"/>
      <c r="O220" s="1408"/>
      <c r="P220" s="1408"/>
      <c r="Q220" s="1408"/>
      <c r="R220" s="1408"/>
      <c r="S220" s="1408"/>
      <c r="T220" s="1408"/>
      <c r="U220" s="1408"/>
      <c r="V220" s="1408"/>
      <c r="W220" s="1408"/>
      <c r="X220" s="1408"/>
      <c r="Y220" s="1408"/>
      <c r="Z220" s="1408"/>
    </row>
    <row r="221" spans="1:26" ht="15.75" customHeight="1" x14ac:dyDescent="0.2">
      <c r="A221" s="1408"/>
      <c r="B221" s="1507"/>
      <c r="C221" s="1408"/>
      <c r="D221" s="1408"/>
      <c r="E221" s="1408"/>
      <c r="F221" s="1408"/>
      <c r="G221" s="1408"/>
      <c r="H221" s="1408"/>
      <c r="I221" s="1408"/>
      <c r="J221" s="1408"/>
      <c r="K221" s="1508"/>
      <c r="L221" s="1508"/>
      <c r="M221" s="1508"/>
      <c r="N221" s="1408"/>
      <c r="O221" s="1408"/>
      <c r="P221" s="1408"/>
      <c r="Q221" s="1408"/>
      <c r="R221" s="1408"/>
      <c r="S221" s="1408"/>
      <c r="T221" s="1408"/>
      <c r="U221" s="1408"/>
      <c r="V221" s="1408"/>
      <c r="W221" s="1408"/>
      <c r="X221" s="1408"/>
      <c r="Y221" s="1408"/>
      <c r="Z221" s="1408"/>
    </row>
    <row r="222" spans="1:26" ht="15.75" customHeight="1" x14ac:dyDescent="0.2">
      <c r="A222" s="1408"/>
      <c r="B222" s="1507"/>
      <c r="C222" s="1408"/>
      <c r="D222" s="1408"/>
      <c r="E222" s="1408"/>
      <c r="F222" s="1408"/>
      <c r="G222" s="1408"/>
      <c r="H222" s="1408"/>
      <c r="I222" s="1408"/>
      <c r="J222" s="1408"/>
      <c r="K222" s="1508"/>
      <c r="L222" s="1508"/>
      <c r="M222" s="1508"/>
      <c r="N222" s="1408"/>
      <c r="O222" s="1408"/>
      <c r="P222" s="1408"/>
      <c r="Q222" s="1408"/>
      <c r="R222" s="1408"/>
      <c r="S222" s="1408"/>
      <c r="T222" s="1408"/>
      <c r="U222" s="1408"/>
      <c r="V222" s="1408"/>
      <c r="W222" s="1408"/>
      <c r="X222" s="1408"/>
      <c r="Y222" s="1408"/>
      <c r="Z222" s="1408"/>
    </row>
    <row r="223" spans="1:26" ht="15.75" customHeight="1" x14ac:dyDescent="0.2">
      <c r="A223" s="1408"/>
      <c r="B223" s="1507"/>
      <c r="C223" s="1408"/>
      <c r="D223" s="1408"/>
      <c r="E223" s="1408"/>
      <c r="F223" s="1408"/>
      <c r="G223" s="1408"/>
      <c r="H223" s="1408"/>
      <c r="I223" s="1408"/>
      <c r="J223" s="1408"/>
      <c r="K223" s="1508"/>
      <c r="L223" s="1508"/>
      <c r="M223" s="1508"/>
      <c r="N223" s="1408"/>
      <c r="O223" s="1408"/>
      <c r="P223" s="1408"/>
      <c r="Q223" s="1408"/>
      <c r="R223" s="1408"/>
      <c r="S223" s="1408"/>
      <c r="T223" s="1408"/>
      <c r="U223" s="1408"/>
      <c r="V223" s="1408"/>
      <c r="W223" s="1408"/>
      <c r="X223" s="1408"/>
      <c r="Y223" s="1408"/>
      <c r="Z223" s="1408"/>
    </row>
    <row r="224" spans="1:26" ht="15.75" customHeight="1" x14ac:dyDescent="0.2">
      <c r="A224" s="1408"/>
      <c r="B224" s="1507"/>
      <c r="C224" s="1408"/>
      <c r="D224" s="1408"/>
      <c r="E224" s="1408"/>
      <c r="F224" s="1408"/>
      <c r="G224" s="1408"/>
      <c r="H224" s="1408"/>
      <c r="I224" s="1408"/>
      <c r="J224" s="1408"/>
      <c r="K224" s="1508"/>
      <c r="L224" s="1508"/>
      <c r="M224" s="1508"/>
      <c r="N224" s="1408"/>
      <c r="O224" s="1408"/>
      <c r="P224" s="1408"/>
      <c r="Q224" s="1408"/>
      <c r="R224" s="1408"/>
      <c r="S224" s="1408"/>
      <c r="T224" s="1408"/>
      <c r="U224" s="1408"/>
      <c r="V224" s="1408"/>
      <c r="W224" s="1408"/>
      <c r="X224" s="1408"/>
      <c r="Y224" s="1408"/>
      <c r="Z224" s="1408"/>
    </row>
    <row r="225" spans="1:26" ht="15.75" customHeight="1" x14ac:dyDescent="0.2">
      <c r="A225" s="1408"/>
      <c r="B225" s="1507"/>
      <c r="C225" s="1408"/>
      <c r="D225" s="1408"/>
      <c r="E225" s="1408"/>
      <c r="F225" s="1408"/>
      <c r="G225" s="1408"/>
      <c r="H225" s="1408"/>
      <c r="I225" s="1408"/>
      <c r="J225" s="1408"/>
      <c r="K225" s="1508"/>
      <c r="L225" s="1508"/>
      <c r="M225" s="1508"/>
      <c r="N225" s="1408"/>
      <c r="O225" s="1408"/>
      <c r="P225" s="1408"/>
      <c r="Q225" s="1408"/>
      <c r="R225" s="1408"/>
      <c r="S225" s="1408"/>
      <c r="T225" s="1408"/>
      <c r="U225" s="1408"/>
      <c r="V225" s="1408"/>
      <c r="W225" s="1408"/>
      <c r="X225" s="1408"/>
      <c r="Y225" s="1408"/>
      <c r="Z225" s="1408"/>
    </row>
    <row r="226" spans="1:26" ht="15.75" customHeight="1" x14ac:dyDescent="0.2">
      <c r="A226" s="1408"/>
      <c r="B226" s="1507"/>
      <c r="C226" s="1408"/>
      <c r="D226" s="1408"/>
      <c r="E226" s="1408"/>
      <c r="F226" s="1408"/>
      <c r="G226" s="1408"/>
      <c r="H226" s="1408"/>
      <c r="I226" s="1408"/>
      <c r="J226" s="1408"/>
      <c r="K226" s="1508"/>
      <c r="L226" s="1508"/>
      <c r="M226" s="1508"/>
      <c r="N226" s="1408"/>
      <c r="O226" s="1408"/>
      <c r="P226" s="1408"/>
      <c r="Q226" s="1408"/>
      <c r="R226" s="1408"/>
      <c r="S226" s="1408"/>
      <c r="T226" s="1408"/>
      <c r="U226" s="1408"/>
      <c r="V226" s="1408"/>
      <c r="W226" s="1408"/>
      <c r="X226" s="1408"/>
      <c r="Y226" s="1408"/>
      <c r="Z226" s="1408"/>
    </row>
    <row r="227" spans="1:26" ht="15.75" customHeight="1" x14ac:dyDescent="0.2">
      <c r="A227" s="1408"/>
      <c r="B227" s="1507"/>
      <c r="C227" s="1408"/>
      <c r="D227" s="1408"/>
      <c r="E227" s="1408"/>
      <c r="F227" s="1408"/>
      <c r="G227" s="1408"/>
      <c r="H227" s="1408"/>
      <c r="I227" s="1408"/>
      <c r="J227" s="1408"/>
      <c r="K227" s="1508"/>
      <c r="L227" s="1508"/>
      <c r="M227" s="1508"/>
      <c r="N227" s="1408"/>
      <c r="O227" s="1408"/>
      <c r="P227" s="1408"/>
      <c r="Q227" s="1408"/>
      <c r="R227" s="1408"/>
      <c r="S227" s="1408"/>
      <c r="T227" s="1408"/>
      <c r="U227" s="1408"/>
      <c r="V227" s="1408"/>
      <c r="W227" s="1408"/>
      <c r="X227" s="1408"/>
      <c r="Y227" s="1408"/>
      <c r="Z227" s="1408"/>
    </row>
    <row r="228" spans="1:26" ht="15.75" customHeight="1" x14ac:dyDescent="0.2">
      <c r="A228" s="1408"/>
      <c r="B228" s="1507"/>
      <c r="C228" s="1408"/>
      <c r="D228" s="1408"/>
      <c r="E228" s="1408"/>
      <c r="F228" s="1408"/>
      <c r="G228" s="1408"/>
      <c r="H228" s="1408"/>
      <c r="I228" s="1408"/>
      <c r="J228" s="1408"/>
      <c r="K228" s="1508"/>
      <c r="L228" s="1508"/>
      <c r="M228" s="1508"/>
      <c r="N228" s="1408"/>
      <c r="O228" s="1408"/>
      <c r="P228" s="1408"/>
      <c r="Q228" s="1408"/>
      <c r="R228" s="1408"/>
      <c r="S228" s="1408"/>
      <c r="T228" s="1408"/>
      <c r="U228" s="1408"/>
      <c r="V228" s="1408"/>
      <c r="W228" s="1408"/>
      <c r="X228" s="1408"/>
      <c r="Y228" s="1408"/>
      <c r="Z228" s="1408"/>
    </row>
    <row r="229" spans="1:26" ht="15.75" customHeight="1" x14ac:dyDescent="0.2">
      <c r="A229" s="1408"/>
      <c r="B229" s="1507"/>
      <c r="C229" s="1408"/>
      <c r="D229" s="1408"/>
      <c r="E229" s="1408"/>
      <c r="F229" s="1408"/>
      <c r="G229" s="1408"/>
      <c r="H229" s="1408"/>
      <c r="I229" s="1408"/>
      <c r="J229" s="1408"/>
      <c r="K229" s="1508"/>
      <c r="L229" s="1508"/>
      <c r="M229" s="1508"/>
      <c r="N229" s="1408"/>
      <c r="O229" s="1408"/>
      <c r="P229" s="1408"/>
      <c r="Q229" s="1408"/>
      <c r="R229" s="1408"/>
      <c r="S229" s="1408"/>
      <c r="T229" s="1408"/>
      <c r="U229" s="1408"/>
      <c r="V229" s="1408"/>
      <c r="W229" s="1408"/>
      <c r="X229" s="1408"/>
      <c r="Y229" s="1408"/>
      <c r="Z229" s="1408"/>
    </row>
    <row r="230" spans="1:26" ht="15.75" customHeight="1" x14ac:dyDescent="0.2">
      <c r="A230" s="1408"/>
      <c r="B230" s="1507"/>
      <c r="C230" s="1408"/>
      <c r="D230" s="1408"/>
      <c r="E230" s="1408"/>
      <c r="F230" s="1408"/>
      <c r="G230" s="1408"/>
      <c r="H230" s="1408"/>
      <c r="I230" s="1408"/>
      <c r="J230" s="1408"/>
      <c r="K230" s="1508"/>
      <c r="L230" s="1508"/>
      <c r="M230" s="1508"/>
      <c r="N230" s="1408"/>
      <c r="O230" s="1408"/>
      <c r="P230" s="1408"/>
      <c r="Q230" s="1408"/>
      <c r="R230" s="1408"/>
      <c r="S230" s="1408"/>
      <c r="T230" s="1408"/>
      <c r="U230" s="1408"/>
      <c r="V230" s="1408"/>
      <c r="W230" s="1408"/>
      <c r="X230" s="1408"/>
      <c r="Y230" s="1408"/>
      <c r="Z230" s="1408"/>
    </row>
    <row r="231" spans="1:26" ht="15.75" customHeight="1" x14ac:dyDescent="0.2">
      <c r="A231" s="1408"/>
      <c r="B231" s="1507"/>
      <c r="C231" s="1408"/>
      <c r="D231" s="1408"/>
      <c r="E231" s="1408"/>
      <c r="F231" s="1408"/>
      <c r="G231" s="1408"/>
      <c r="H231" s="1408"/>
      <c r="I231" s="1408"/>
      <c r="J231" s="1408"/>
      <c r="K231" s="1508"/>
      <c r="L231" s="1508"/>
      <c r="M231" s="1508"/>
      <c r="N231" s="1408"/>
      <c r="O231" s="1408"/>
      <c r="P231" s="1408"/>
      <c r="Q231" s="1408"/>
      <c r="R231" s="1408"/>
      <c r="S231" s="1408"/>
      <c r="T231" s="1408"/>
      <c r="U231" s="1408"/>
      <c r="V231" s="1408"/>
      <c r="W231" s="1408"/>
      <c r="X231" s="1408"/>
      <c r="Y231" s="1408"/>
      <c r="Z231" s="1408"/>
    </row>
    <row r="232" spans="1:26" ht="15.75" customHeight="1" x14ac:dyDescent="0.2">
      <c r="A232" s="1408"/>
      <c r="B232" s="1507"/>
      <c r="C232" s="1408"/>
      <c r="D232" s="1408"/>
      <c r="E232" s="1408"/>
      <c r="F232" s="1408"/>
      <c r="G232" s="1408"/>
      <c r="H232" s="1408"/>
      <c r="I232" s="1408"/>
      <c r="J232" s="1408"/>
      <c r="K232" s="1508"/>
      <c r="L232" s="1508"/>
      <c r="M232" s="1508"/>
      <c r="N232" s="1408"/>
      <c r="O232" s="1408"/>
      <c r="P232" s="1408"/>
      <c r="Q232" s="1408"/>
      <c r="R232" s="1408"/>
      <c r="S232" s="1408"/>
      <c r="T232" s="1408"/>
      <c r="U232" s="1408"/>
      <c r="V232" s="1408"/>
      <c r="W232" s="1408"/>
      <c r="X232" s="1408"/>
      <c r="Y232" s="1408"/>
      <c r="Z232" s="1408"/>
    </row>
    <row r="233" spans="1:26" ht="15.75" customHeight="1" x14ac:dyDescent="0.2">
      <c r="A233" s="1408"/>
      <c r="B233" s="1507"/>
      <c r="C233" s="1408"/>
      <c r="D233" s="1408"/>
      <c r="E233" s="1408"/>
      <c r="F233" s="1408"/>
      <c r="G233" s="1408"/>
      <c r="H233" s="1408"/>
      <c r="I233" s="1408"/>
      <c r="J233" s="1408"/>
      <c r="K233" s="1508"/>
      <c r="L233" s="1508"/>
      <c r="M233" s="1508"/>
      <c r="N233" s="1408"/>
      <c r="O233" s="1408"/>
      <c r="P233" s="1408"/>
      <c r="Q233" s="1408"/>
      <c r="R233" s="1408"/>
      <c r="S233" s="1408"/>
      <c r="T233" s="1408"/>
      <c r="U233" s="1408"/>
      <c r="V233" s="1408"/>
      <c r="W233" s="1408"/>
      <c r="X233" s="1408"/>
      <c r="Y233" s="1408"/>
      <c r="Z233" s="1408"/>
    </row>
    <row r="234" spans="1:26" ht="15.75" customHeight="1" x14ac:dyDescent="0.2">
      <c r="A234" s="1408"/>
      <c r="B234" s="1507"/>
      <c r="C234" s="1408"/>
      <c r="D234" s="1408"/>
      <c r="E234" s="1408"/>
      <c r="F234" s="1408"/>
      <c r="G234" s="1408"/>
      <c r="H234" s="1408"/>
      <c r="I234" s="1408"/>
      <c r="J234" s="1408"/>
      <c r="K234" s="1508"/>
      <c r="L234" s="1508"/>
      <c r="M234" s="1508"/>
      <c r="N234" s="1408"/>
      <c r="O234" s="1408"/>
      <c r="P234" s="1408"/>
      <c r="Q234" s="1408"/>
      <c r="R234" s="1408"/>
      <c r="S234" s="1408"/>
      <c r="T234" s="1408"/>
      <c r="U234" s="1408"/>
      <c r="V234" s="1408"/>
      <c r="W234" s="1408"/>
      <c r="X234" s="1408"/>
      <c r="Y234" s="1408"/>
      <c r="Z234" s="1408"/>
    </row>
    <row r="235" spans="1:26" ht="15.75" customHeight="1" x14ac:dyDescent="0.2">
      <c r="A235" s="1408"/>
      <c r="B235" s="1507"/>
      <c r="C235" s="1408"/>
      <c r="D235" s="1408"/>
      <c r="E235" s="1408"/>
      <c r="F235" s="1408"/>
      <c r="G235" s="1408"/>
      <c r="H235" s="1408"/>
      <c r="I235" s="1408"/>
      <c r="J235" s="1408"/>
      <c r="K235" s="1508"/>
      <c r="L235" s="1508"/>
      <c r="M235" s="1508"/>
      <c r="N235" s="1408"/>
      <c r="O235" s="1408"/>
      <c r="P235" s="1408"/>
      <c r="Q235" s="1408"/>
      <c r="R235" s="1408"/>
      <c r="S235" s="1408"/>
      <c r="T235" s="1408"/>
      <c r="U235" s="1408"/>
      <c r="V235" s="1408"/>
      <c r="W235" s="1408"/>
      <c r="X235" s="1408"/>
      <c r="Y235" s="1408"/>
      <c r="Z235" s="1408"/>
    </row>
    <row r="236" spans="1:26" ht="15.75" customHeight="1" x14ac:dyDescent="0.2">
      <c r="A236" s="1408"/>
      <c r="B236" s="1507"/>
      <c r="C236" s="1408"/>
      <c r="D236" s="1408"/>
      <c r="E236" s="1408"/>
      <c r="F236" s="1408"/>
      <c r="G236" s="1408"/>
      <c r="H236" s="1408"/>
      <c r="I236" s="1408"/>
      <c r="J236" s="1408"/>
      <c r="K236" s="1508"/>
      <c r="L236" s="1508"/>
      <c r="M236" s="1508"/>
      <c r="N236" s="1408"/>
      <c r="O236" s="1408"/>
      <c r="P236" s="1408"/>
      <c r="Q236" s="1408"/>
      <c r="R236" s="1408"/>
      <c r="S236" s="1408"/>
      <c r="T236" s="1408"/>
      <c r="U236" s="1408"/>
      <c r="V236" s="1408"/>
      <c r="W236" s="1408"/>
      <c r="X236" s="1408"/>
      <c r="Y236" s="1408"/>
      <c r="Z236" s="1408"/>
    </row>
    <row r="237" spans="1:26" ht="15.75" customHeight="1" x14ac:dyDescent="0.2">
      <c r="A237" s="1408"/>
      <c r="B237" s="1507"/>
      <c r="C237" s="1408"/>
      <c r="D237" s="1408"/>
      <c r="E237" s="1408"/>
      <c r="F237" s="1408"/>
      <c r="G237" s="1408"/>
      <c r="H237" s="1408"/>
      <c r="I237" s="1408"/>
      <c r="J237" s="1408"/>
      <c r="K237" s="1508"/>
      <c r="L237" s="1508"/>
      <c r="M237" s="1508"/>
      <c r="N237" s="1408"/>
      <c r="O237" s="1408"/>
      <c r="P237" s="1408"/>
      <c r="Q237" s="1408"/>
      <c r="R237" s="1408"/>
      <c r="S237" s="1408"/>
      <c r="T237" s="1408"/>
      <c r="U237" s="1408"/>
      <c r="V237" s="1408"/>
      <c r="W237" s="1408"/>
      <c r="X237" s="1408"/>
      <c r="Y237" s="1408"/>
      <c r="Z237" s="1408"/>
    </row>
    <row r="238" spans="1:26" ht="15.75" customHeight="1" x14ac:dyDescent="0.2">
      <c r="A238" s="1408"/>
      <c r="B238" s="1507"/>
      <c r="C238" s="1408"/>
      <c r="D238" s="1408"/>
      <c r="E238" s="1408"/>
      <c r="F238" s="1408"/>
      <c r="G238" s="1408"/>
      <c r="H238" s="1408"/>
      <c r="I238" s="1408"/>
      <c r="J238" s="1408"/>
      <c r="K238" s="1508"/>
      <c r="L238" s="1508"/>
      <c r="M238" s="1508"/>
      <c r="N238" s="1408"/>
      <c r="O238" s="1408"/>
      <c r="P238" s="1408"/>
      <c r="Q238" s="1408"/>
      <c r="R238" s="1408"/>
      <c r="S238" s="1408"/>
      <c r="T238" s="1408"/>
      <c r="U238" s="1408"/>
      <c r="V238" s="1408"/>
      <c r="W238" s="1408"/>
      <c r="X238" s="1408"/>
      <c r="Y238" s="1408"/>
      <c r="Z238" s="1408"/>
    </row>
    <row r="239" spans="1:26" ht="15.75" customHeight="1" x14ac:dyDescent="0.2">
      <c r="A239" s="1408"/>
      <c r="B239" s="1507"/>
      <c r="C239" s="1408"/>
      <c r="D239" s="1408"/>
      <c r="E239" s="1408"/>
      <c r="F239" s="1408"/>
      <c r="G239" s="1408"/>
      <c r="H239" s="1408"/>
      <c r="I239" s="1408"/>
      <c r="J239" s="1408"/>
      <c r="K239" s="1508"/>
      <c r="L239" s="1508"/>
      <c r="M239" s="1508"/>
      <c r="N239" s="1408"/>
      <c r="O239" s="1408"/>
      <c r="P239" s="1408"/>
      <c r="Q239" s="1408"/>
      <c r="R239" s="1408"/>
      <c r="S239" s="1408"/>
      <c r="T239" s="1408"/>
      <c r="U239" s="1408"/>
      <c r="V239" s="1408"/>
      <c r="W239" s="1408"/>
      <c r="X239" s="1408"/>
      <c r="Y239" s="1408"/>
      <c r="Z239" s="1408"/>
    </row>
    <row r="240" spans="1:26" ht="15.75" customHeight="1" x14ac:dyDescent="0.2">
      <c r="A240" s="1408"/>
      <c r="B240" s="1507"/>
      <c r="C240" s="1408"/>
      <c r="D240" s="1408"/>
      <c r="E240" s="1408"/>
      <c r="F240" s="1408"/>
      <c r="G240" s="1408"/>
      <c r="H240" s="1408"/>
      <c r="I240" s="1408"/>
      <c r="J240" s="1408"/>
      <c r="K240" s="1508"/>
      <c r="L240" s="1508"/>
      <c r="M240" s="1508"/>
      <c r="N240" s="1408"/>
      <c r="O240" s="1408"/>
      <c r="P240" s="1408"/>
      <c r="Q240" s="1408"/>
      <c r="R240" s="1408"/>
      <c r="S240" s="1408"/>
      <c r="T240" s="1408"/>
      <c r="U240" s="1408"/>
      <c r="V240" s="1408"/>
      <c r="W240" s="1408"/>
      <c r="X240" s="1408"/>
      <c r="Y240" s="1408"/>
      <c r="Z240" s="1408"/>
    </row>
    <row r="241" spans="1:26" ht="15.75" customHeight="1" x14ac:dyDescent="0.2">
      <c r="A241" s="1408"/>
      <c r="B241" s="1507"/>
      <c r="C241" s="1408"/>
      <c r="D241" s="1408"/>
      <c r="E241" s="1408"/>
      <c r="F241" s="1408"/>
      <c r="G241" s="1408"/>
      <c r="H241" s="1408"/>
      <c r="I241" s="1408"/>
      <c r="J241" s="1408"/>
      <c r="K241" s="1508"/>
      <c r="L241" s="1508"/>
      <c r="M241" s="1508"/>
      <c r="N241" s="1408"/>
      <c r="O241" s="1408"/>
      <c r="P241" s="1408"/>
      <c r="Q241" s="1408"/>
      <c r="R241" s="1408"/>
      <c r="S241" s="1408"/>
      <c r="T241" s="1408"/>
      <c r="U241" s="1408"/>
      <c r="V241" s="1408"/>
      <c r="W241" s="1408"/>
      <c r="X241" s="1408"/>
      <c r="Y241" s="1408"/>
      <c r="Z241" s="1408"/>
    </row>
    <row r="242" spans="1:26" ht="15.75" customHeight="1" x14ac:dyDescent="0.2">
      <c r="A242" s="1408"/>
      <c r="B242" s="1507"/>
      <c r="C242" s="1408"/>
      <c r="D242" s="1408"/>
      <c r="E242" s="1408"/>
      <c r="F242" s="1408"/>
      <c r="G242" s="1408"/>
      <c r="H242" s="1408"/>
      <c r="I242" s="1408"/>
      <c r="J242" s="1408"/>
      <c r="K242" s="1508"/>
      <c r="L242" s="1508"/>
      <c r="M242" s="1508"/>
      <c r="N242" s="1408"/>
      <c r="O242" s="1408"/>
      <c r="P242" s="1408"/>
      <c r="Q242" s="1408"/>
      <c r="R242" s="1408"/>
      <c r="S242" s="1408"/>
      <c r="T242" s="1408"/>
      <c r="U242" s="1408"/>
      <c r="V242" s="1408"/>
      <c r="W242" s="1408"/>
      <c r="X242" s="1408"/>
      <c r="Y242" s="1408"/>
      <c r="Z242" s="1408"/>
    </row>
    <row r="243" spans="1:26" ht="15.75" customHeight="1" x14ac:dyDescent="0.2">
      <c r="A243" s="1408"/>
      <c r="B243" s="1507"/>
      <c r="C243" s="1408"/>
      <c r="D243" s="1408"/>
      <c r="E243" s="1408"/>
      <c r="F243" s="1408"/>
      <c r="G243" s="1408"/>
      <c r="H243" s="1408"/>
      <c r="I243" s="1408"/>
      <c r="J243" s="1408"/>
      <c r="K243" s="1508"/>
      <c r="L243" s="1508"/>
      <c r="M243" s="1508"/>
      <c r="N243" s="1408"/>
      <c r="O243" s="1408"/>
      <c r="P243" s="1408"/>
      <c r="Q243" s="1408"/>
      <c r="R243" s="1408"/>
      <c r="S243" s="1408"/>
      <c r="T243" s="1408"/>
      <c r="U243" s="1408"/>
      <c r="V243" s="1408"/>
      <c r="W243" s="1408"/>
      <c r="X243" s="1408"/>
      <c r="Y243" s="1408"/>
      <c r="Z243" s="1408"/>
    </row>
    <row r="244" spans="1:26" ht="15.75" customHeight="1" x14ac:dyDescent="0.2">
      <c r="A244" s="1408"/>
      <c r="B244" s="1507"/>
      <c r="C244" s="1408"/>
      <c r="D244" s="1408"/>
      <c r="E244" s="1408"/>
      <c r="F244" s="1408"/>
      <c r="G244" s="1408"/>
      <c r="H244" s="1408"/>
      <c r="I244" s="1408"/>
      <c r="J244" s="1408"/>
      <c r="K244" s="1508"/>
      <c r="L244" s="1508"/>
      <c r="M244" s="1508"/>
      <c r="N244" s="1408"/>
      <c r="O244" s="1408"/>
      <c r="P244" s="1408"/>
      <c r="Q244" s="1408"/>
      <c r="R244" s="1408"/>
      <c r="S244" s="1408"/>
      <c r="T244" s="1408"/>
      <c r="U244" s="1408"/>
      <c r="V244" s="1408"/>
      <c r="W244" s="1408"/>
      <c r="X244" s="1408"/>
      <c r="Y244" s="1408"/>
      <c r="Z244" s="1408"/>
    </row>
    <row r="245" spans="1:26" ht="15.75" customHeight="1" x14ac:dyDescent="0.2">
      <c r="A245" s="1408"/>
      <c r="B245" s="1507"/>
      <c r="C245" s="1408"/>
      <c r="D245" s="1408"/>
      <c r="E245" s="1408"/>
      <c r="F245" s="1408"/>
      <c r="G245" s="1408"/>
      <c r="H245" s="1408"/>
      <c r="I245" s="1408"/>
      <c r="J245" s="1408"/>
      <c r="K245" s="1508"/>
      <c r="L245" s="1508"/>
      <c r="M245" s="1508"/>
      <c r="N245" s="1408"/>
      <c r="O245" s="1408"/>
      <c r="P245" s="1408"/>
      <c r="Q245" s="1408"/>
      <c r="R245" s="1408"/>
      <c r="S245" s="1408"/>
      <c r="T245" s="1408"/>
      <c r="U245" s="1408"/>
      <c r="V245" s="1408"/>
      <c r="W245" s="1408"/>
      <c r="X245" s="1408"/>
      <c r="Y245" s="1408"/>
      <c r="Z245" s="1408"/>
    </row>
    <row r="246" spans="1:26" ht="15.75" customHeight="1" x14ac:dyDescent="0.2">
      <c r="A246" s="1408"/>
      <c r="B246" s="1507"/>
      <c r="C246" s="1408"/>
      <c r="D246" s="1408"/>
      <c r="E246" s="1408"/>
      <c r="F246" s="1408"/>
      <c r="G246" s="1408"/>
      <c r="H246" s="1408"/>
      <c r="I246" s="1408"/>
      <c r="J246" s="1408"/>
      <c r="K246" s="1508"/>
      <c r="L246" s="1508"/>
      <c r="M246" s="1508"/>
      <c r="N246" s="1408"/>
      <c r="O246" s="1408"/>
      <c r="P246" s="1408"/>
      <c r="Q246" s="1408"/>
      <c r="R246" s="1408"/>
      <c r="S246" s="1408"/>
      <c r="T246" s="1408"/>
      <c r="U246" s="1408"/>
      <c r="V246" s="1408"/>
      <c r="W246" s="1408"/>
      <c r="X246" s="1408"/>
      <c r="Y246" s="1408"/>
      <c r="Z246" s="1408"/>
    </row>
    <row r="247" spans="1:26" ht="15.75" customHeight="1" x14ac:dyDescent="0.2">
      <c r="A247" s="1408"/>
      <c r="B247" s="1507"/>
      <c r="C247" s="1408"/>
      <c r="D247" s="1408"/>
      <c r="E247" s="1408"/>
      <c r="F247" s="1408"/>
      <c r="G247" s="1408"/>
      <c r="H247" s="1408"/>
      <c r="I247" s="1408"/>
      <c r="J247" s="1408"/>
      <c r="K247" s="1508"/>
      <c r="L247" s="1508"/>
      <c r="M247" s="1508"/>
      <c r="N247" s="1408"/>
      <c r="O247" s="1408"/>
      <c r="P247" s="1408"/>
      <c r="Q247" s="1408"/>
      <c r="R247" s="1408"/>
      <c r="S247" s="1408"/>
      <c r="T247" s="1408"/>
      <c r="U247" s="1408"/>
      <c r="V247" s="1408"/>
      <c r="W247" s="1408"/>
      <c r="X247" s="1408"/>
      <c r="Y247" s="1408"/>
      <c r="Z247" s="1408"/>
    </row>
    <row r="248" spans="1:26" ht="15.75" customHeight="1" x14ac:dyDescent="0.2">
      <c r="A248" s="1408"/>
      <c r="B248" s="1507"/>
      <c r="C248" s="1408"/>
      <c r="D248" s="1408"/>
      <c r="E248" s="1408"/>
      <c r="F248" s="1408"/>
      <c r="G248" s="1408"/>
      <c r="H248" s="1408"/>
      <c r="I248" s="1408"/>
      <c r="J248" s="1408"/>
      <c r="K248" s="1508"/>
      <c r="L248" s="1508"/>
      <c r="M248" s="1508"/>
      <c r="N248" s="1408"/>
      <c r="O248" s="1408"/>
      <c r="P248" s="1408"/>
      <c r="Q248" s="1408"/>
      <c r="R248" s="1408"/>
      <c r="S248" s="1408"/>
      <c r="T248" s="1408"/>
      <c r="U248" s="1408"/>
      <c r="V248" s="1408"/>
      <c r="W248" s="1408"/>
      <c r="X248" s="1408"/>
      <c r="Y248" s="1408"/>
      <c r="Z248" s="1408"/>
    </row>
    <row r="249" spans="1:26" ht="15.75" customHeight="1" x14ac:dyDescent="0.2">
      <c r="A249" s="1408"/>
      <c r="B249" s="1507"/>
      <c r="C249" s="1408"/>
      <c r="D249" s="1408"/>
      <c r="E249" s="1408"/>
      <c r="F249" s="1408"/>
      <c r="G249" s="1408"/>
      <c r="H249" s="1408"/>
      <c r="I249" s="1408"/>
      <c r="J249" s="1408"/>
      <c r="K249" s="1508"/>
      <c r="L249" s="1508"/>
      <c r="M249" s="1508"/>
      <c r="N249" s="1408"/>
      <c r="O249" s="1408"/>
      <c r="P249" s="1408"/>
      <c r="Q249" s="1408"/>
      <c r="R249" s="1408"/>
      <c r="S249" s="1408"/>
      <c r="T249" s="1408"/>
      <c r="U249" s="1408"/>
      <c r="V249" s="1408"/>
      <c r="W249" s="1408"/>
      <c r="X249" s="1408"/>
      <c r="Y249" s="1408"/>
      <c r="Z249" s="1408"/>
    </row>
    <row r="250" spans="1:26" ht="15.75" customHeight="1" x14ac:dyDescent="0.2">
      <c r="A250" s="1408"/>
      <c r="B250" s="1507"/>
      <c r="C250" s="1408"/>
      <c r="D250" s="1408"/>
      <c r="E250" s="1408"/>
      <c r="F250" s="1408"/>
      <c r="G250" s="1408"/>
      <c r="H250" s="1408"/>
      <c r="I250" s="1408"/>
      <c r="J250" s="1408"/>
      <c r="K250" s="1508"/>
      <c r="L250" s="1508"/>
      <c r="M250" s="1508"/>
      <c r="N250" s="1408"/>
      <c r="O250" s="1408"/>
      <c r="P250" s="1408"/>
      <c r="Q250" s="1408"/>
      <c r="R250" s="1408"/>
      <c r="S250" s="1408"/>
      <c r="T250" s="1408"/>
      <c r="U250" s="1408"/>
      <c r="V250" s="1408"/>
      <c r="W250" s="1408"/>
      <c r="X250" s="1408"/>
      <c r="Y250" s="1408"/>
      <c r="Z250" s="1408"/>
    </row>
    <row r="251" spans="1:26" ht="15.75" customHeight="1" x14ac:dyDescent="0.2">
      <c r="A251" s="1408"/>
      <c r="B251" s="1507"/>
      <c r="C251" s="1408"/>
      <c r="D251" s="1408"/>
      <c r="E251" s="1408"/>
      <c r="F251" s="1408"/>
      <c r="G251" s="1408"/>
      <c r="H251" s="1408"/>
      <c r="I251" s="1408"/>
      <c r="J251" s="1408"/>
      <c r="K251" s="1508"/>
      <c r="L251" s="1508"/>
      <c r="M251" s="1508"/>
      <c r="N251" s="1408"/>
      <c r="O251" s="1408"/>
      <c r="P251" s="1408"/>
      <c r="Q251" s="1408"/>
      <c r="R251" s="1408"/>
      <c r="S251" s="1408"/>
      <c r="T251" s="1408"/>
      <c r="U251" s="1408"/>
      <c r="V251" s="1408"/>
      <c r="W251" s="1408"/>
      <c r="X251" s="1408"/>
      <c r="Y251" s="1408"/>
      <c r="Z251" s="1408"/>
    </row>
    <row r="252" spans="1:26" ht="15.75" customHeight="1" x14ac:dyDescent="0.2">
      <c r="A252" s="1408"/>
      <c r="B252" s="1507"/>
      <c r="C252" s="1408"/>
      <c r="D252" s="1408"/>
      <c r="E252" s="1408"/>
      <c r="F252" s="1408"/>
      <c r="G252" s="1408"/>
      <c r="H252" s="1408"/>
      <c r="I252" s="1408"/>
      <c r="J252" s="1408"/>
      <c r="K252" s="1508"/>
      <c r="L252" s="1508"/>
      <c r="M252" s="1508"/>
      <c r="N252" s="1408"/>
      <c r="O252" s="1408"/>
      <c r="P252" s="1408"/>
      <c r="Q252" s="1408"/>
      <c r="R252" s="1408"/>
      <c r="S252" s="1408"/>
      <c r="T252" s="1408"/>
      <c r="U252" s="1408"/>
      <c r="V252" s="1408"/>
      <c r="W252" s="1408"/>
      <c r="X252" s="1408"/>
      <c r="Y252" s="1408"/>
      <c r="Z252" s="1408"/>
    </row>
    <row r="253" spans="1:26" ht="15.75" customHeight="1" x14ac:dyDescent="0.2">
      <c r="A253" s="1408"/>
      <c r="B253" s="1507"/>
      <c r="C253" s="1408"/>
      <c r="D253" s="1408"/>
      <c r="E253" s="1408"/>
      <c r="F253" s="1408"/>
      <c r="G253" s="1408"/>
      <c r="H253" s="1408"/>
      <c r="I253" s="1408"/>
      <c r="J253" s="1408"/>
      <c r="K253" s="1508"/>
      <c r="L253" s="1508"/>
      <c r="M253" s="1508"/>
      <c r="N253" s="1408"/>
      <c r="O253" s="1408"/>
      <c r="P253" s="1408"/>
      <c r="Q253" s="1408"/>
      <c r="R253" s="1408"/>
      <c r="S253" s="1408"/>
      <c r="T253" s="1408"/>
      <c r="U253" s="1408"/>
      <c r="V253" s="1408"/>
      <c r="W253" s="1408"/>
      <c r="X253" s="1408"/>
      <c r="Y253" s="1408"/>
      <c r="Z253" s="1408"/>
    </row>
    <row r="254" spans="1:26" ht="15.75" customHeight="1" x14ac:dyDescent="0.2">
      <c r="A254" s="1408"/>
      <c r="B254" s="1507"/>
      <c r="C254" s="1408"/>
      <c r="D254" s="1408"/>
      <c r="E254" s="1408"/>
      <c r="F254" s="1408"/>
      <c r="G254" s="1408"/>
      <c r="H254" s="1408"/>
      <c r="I254" s="1408"/>
      <c r="J254" s="1408"/>
      <c r="K254" s="1508"/>
      <c r="L254" s="1508"/>
      <c r="M254" s="1508"/>
      <c r="N254" s="1408"/>
      <c r="O254" s="1408"/>
      <c r="P254" s="1408"/>
      <c r="Q254" s="1408"/>
      <c r="R254" s="1408"/>
      <c r="S254" s="1408"/>
      <c r="T254" s="1408"/>
      <c r="U254" s="1408"/>
      <c r="V254" s="1408"/>
      <c r="W254" s="1408"/>
      <c r="X254" s="1408"/>
      <c r="Y254" s="1408"/>
      <c r="Z254" s="1408"/>
    </row>
    <row r="255" spans="1:26" ht="15.75" customHeight="1" x14ac:dyDescent="0.2">
      <c r="A255" s="1408"/>
      <c r="B255" s="1507"/>
      <c r="C255" s="1408"/>
      <c r="D255" s="1408"/>
      <c r="E255" s="1408"/>
      <c r="F255" s="1408"/>
      <c r="G255" s="1408"/>
      <c r="H255" s="1408"/>
      <c r="I255" s="1408"/>
      <c r="J255" s="1408"/>
      <c r="K255" s="1508"/>
      <c r="L255" s="1508"/>
      <c r="M255" s="1508"/>
      <c r="N255" s="1408"/>
      <c r="O255" s="1408"/>
      <c r="P255" s="1408"/>
      <c r="Q255" s="1408"/>
      <c r="R255" s="1408"/>
      <c r="S255" s="1408"/>
      <c r="T255" s="1408"/>
      <c r="U255" s="1408"/>
      <c r="V255" s="1408"/>
      <c r="W255" s="1408"/>
      <c r="X255" s="1408"/>
      <c r="Y255" s="1408"/>
      <c r="Z255" s="1408"/>
    </row>
    <row r="256" spans="1:26" ht="15.75" customHeight="1" x14ac:dyDescent="0.2">
      <c r="A256" s="1408"/>
      <c r="B256" s="1507"/>
      <c r="C256" s="1408"/>
      <c r="D256" s="1408"/>
      <c r="E256" s="1408"/>
      <c r="F256" s="1408"/>
      <c r="G256" s="1408"/>
      <c r="H256" s="1408"/>
      <c r="I256" s="1408"/>
      <c r="J256" s="1408"/>
      <c r="K256" s="1508"/>
      <c r="L256" s="1508"/>
      <c r="M256" s="1508"/>
      <c r="N256" s="1408"/>
      <c r="O256" s="1408"/>
      <c r="P256" s="1408"/>
      <c r="Q256" s="1408"/>
      <c r="R256" s="1408"/>
      <c r="S256" s="1408"/>
      <c r="T256" s="1408"/>
      <c r="U256" s="1408"/>
      <c r="V256" s="1408"/>
      <c r="W256" s="1408"/>
      <c r="X256" s="1408"/>
      <c r="Y256" s="1408"/>
      <c r="Z256" s="1408"/>
    </row>
    <row r="257" spans="1:26" ht="15.75" customHeight="1" x14ac:dyDescent="0.2">
      <c r="A257" s="1408"/>
      <c r="B257" s="1507"/>
      <c r="C257" s="1408"/>
      <c r="D257" s="1408"/>
      <c r="E257" s="1408"/>
      <c r="F257" s="1408"/>
      <c r="G257" s="1408"/>
      <c r="H257" s="1408"/>
      <c r="I257" s="1408"/>
      <c r="J257" s="1408"/>
      <c r="K257" s="1508"/>
      <c r="L257" s="1508"/>
      <c r="M257" s="1508"/>
      <c r="N257" s="1408"/>
      <c r="O257" s="1408"/>
      <c r="P257" s="1408"/>
      <c r="Q257" s="1408"/>
      <c r="R257" s="1408"/>
      <c r="S257" s="1408"/>
      <c r="T257" s="1408"/>
      <c r="U257" s="1408"/>
      <c r="V257" s="1408"/>
      <c r="W257" s="1408"/>
      <c r="X257" s="1408"/>
      <c r="Y257" s="1408"/>
      <c r="Z257" s="1408"/>
    </row>
    <row r="258" spans="1:26" ht="15.75" customHeight="1" x14ac:dyDescent="0.2">
      <c r="A258" s="1408"/>
      <c r="B258" s="1507"/>
      <c r="C258" s="1408"/>
      <c r="D258" s="1408"/>
      <c r="E258" s="1408"/>
      <c r="F258" s="1408"/>
      <c r="G258" s="1408"/>
      <c r="H258" s="1408"/>
      <c r="I258" s="1408"/>
      <c r="J258" s="1408"/>
      <c r="K258" s="1508"/>
      <c r="L258" s="1508"/>
      <c r="M258" s="1508"/>
      <c r="N258" s="1408"/>
      <c r="O258" s="1408"/>
      <c r="P258" s="1408"/>
      <c r="Q258" s="1408"/>
      <c r="R258" s="1408"/>
      <c r="S258" s="1408"/>
      <c r="T258" s="1408"/>
      <c r="U258" s="1408"/>
      <c r="V258" s="1408"/>
      <c r="W258" s="1408"/>
      <c r="X258" s="1408"/>
      <c r="Y258" s="1408"/>
      <c r="Z258" s="1408"/>
    </row>
    <row r="259" spans="1:26" ht="15.75" customHeight="1" x14ac:dyDescent="0.2">
      <c r="A259" s="1408"/>
      <c r="B259" s="1507"/>
      <c r="C259" s="1408"/>
      <c r="D259" s="1408"/>
      <c r="E259" s="1408"/>
      <c r="F259" s="1408"/>
      <c r="G259" s="1408"/>
      <c r="H259" s="1408"/>
      <c r="I259" s="1408"/>
      <c r="J259" s="1408"/>
      <c r="K259" s="1508"/>
      <c r="L259" s="1508"/>
      <c r="M259" s="1508"/>
      <c r="N259" s="1408"/>
      <c r="O259" s="1408"/>
      <c r="P259" s="1408"/>
      <c r="Q259" s="1408"/>
      <c r="R259" s="1408"/>
      <c r="S259" s="1408"/>
      <c r="T259" s="1408"/>
      <c r="U259" s="1408"/>
      <c r="V259" s="1408"/>
      <c r="W259" s="1408"/>
      <c r="X259" s="1408"/>
      <c r="Y259" s="1408"/>
      <c r="Z259" s="1408"/>
    </row>
    <row r="260" spans="1:26" ht="15.75" customHeight="1" x14ac:dyDescent="0.2">
      <c r="A260" s="1408"/>
      <c r="B260" s="1507"/>
      <c r="C260" s="1408"/>
      <c r="D260" s="1408"/>
      <c r="E260" s="1408"/>
      <c r="F260" s="1408"/>
      <c r="G260" s="1408"/>
      <c r="H260" s="1408"/>
      <c r="I260" s="1408"/>
      <c r="J260" s="1408"/>
      <c r="K260" s="1508"/>
      <c r="L260" s="1508"/>
      <c r="M260" s="1508"/>
      <c r="N260" s="1408"/>
      <c r="O260" s="1408"/>
      <c r="P260" s="1408"/>
      <c r="Q260" s="1408"/>
      <c r="R260" s="1408"/>
      <c r="S260" s="1408"/>
      <c r="T260" s="1408"/>
      <c r="U260" s="1408"/>
      <c r="V260" s="1408"/>
      <c r="W260" s="1408"/>
      <c r="X260" s="1408"/>
      <c r="Y260" s="1408"/>
      <c r="Z260" s="1408"/>
    </row>
    <row r="261" spans="1:26" ht="15.75" customHeight="1" x14ac:dyDescent="0.2">
      <c r="A261" s="1408"/>
      <c r="B261" s="1507"/>
      <c r="C261" s="1408"/>
      <c r="D261" s="1408"/>
      <c r="E261" s="1408"/>
      <c r="F261" s="1408"/>
      <c r="G261" s="1408"/>
      <c r="H261" s="1408"/>
      <c r="I261" s="1408"/>
      <c r="J261" s="1408"/>
      <c r="K261" s="1508"/>
      <c r="L261" s="1508"/>
      <c r="M261" s="1508"/>
      <c r="N261" s="1408"/>
      <c r="O261" s="1408"/>
      <c r="P261" s="1408"/>
      <c r="Q261" s="1408"/>
      <c r="R261" s="1408"/>
      <c r="S261" s="1408"/>
      <c r="T261" s="1408"/>
      <c r="U261" s="1408"/>
      <c r="V261" s="1408"/>
      <c r="W261" s="1408"/>
      <c r="X261" s="1408"/>
      <c r="Y261" s="1408"/>
      <c r="Z261" s="1408"/>
    </row>
    <row r="262" spans="1:26" ht="15.75" customHeight="1" x14ac:dyDescent="0.2">
      <c r="A262" s="1408"/>
      <c r="B262" s="1507"/>
      <c r="C262" s="1408"/>
      <c r="D262" s="1408"/>
      <c r="E262" s="1408"/>
      <c r="F262" s="1408"/>
      <c r="G262" s="1408"/>
      <c r="H262" s="1408"/>
      <c r="I262" s="1408"/>
      <c r="J262" s="1408"/>
      <c r="K262" s="1508"/>
      <c r="L262" s="1508"/>
      <c r="M262" s="1508"/>
      <c r="N262" s="1408"/>
      <c r="O262" s="1408"/>
      <c r="P262" s="1408"/>
      <c r="Q262" s="1408"/>
      <c r="R262" s="1408"/>
      <c r="S262" s="1408"/>
      <c r="T262" s="1408"/>
      <c r="U262" s="1408"/>
      <c r="V262" s="1408"/>
      <c r="W262" s="1408"/>
      <c r="X262" s="1408"/>
      <c r="Y262" s="1408"/>
      <c r="Z262" s="1408"/>
    </row>
    <row r="263" spans="1:26" ht="15.75" customHeight="1" x14ac:dyDescent="0.2">
      <c r="A263" s="1408"/>
      <c r="B263" s="1507"/>
      <c r="C263" s="1408"/>
      <c r="D263" s="1408"/>
      <c r="E263" s="1408"/>
      <c r="F263" s="1408"/>
      <c r="G263" s="1408"/>
      <c r="H263" s="1408"/>
      <c r="I263" s="1408"/>
      <c r="J263" s="1408"/>
      <c r="K263" s="1508"/>
      <c r="L263" s="1508"/>
      <c r="M263" s="1508"/>
      <c r="N263" s="1408"/>
      <c r="O263" s="1408"/>
      <c r="P263" s="1408"/>
      <c r="Q263" s="1408"/>
      <c r="R263" s="1408"/>
      <c r="S263" s="1408"/>
      <c r="T263" s="1408"/>
      <c r="U263" s="1408"/>
      <c r="V263" s="1408"/>
      <c r="W263" s="1408"/>
      <c r="X263" s="1408"/>
      <c r="Y263" s="1408"/>
      <c r="Z263" s="1408"/>
    </row>
    <row r="264" spans="1:26" ht="15.75" customHeight="1" x14ac:dyDescent="0.2">
      <c r="A264" s="1408"/>
      <c r="B264" s="1507"/>
      <c r="C264" s="1408"/>
      <c r="D264" s="1408"/>
      <c r="E264" s="1408"/>
      <c r="F264" s="1408"/>
      <c r="G264" s="1408"/>
      <c r="H264" s="1408"/>
      <c r="I264" s="1408"/>
      <c r="J264" s="1408"/>
      <c r="K264" s="1508"/>
      <c r="L264" s="1508"/>
      <c r="M264" s="1508"/>
      <c r="N264" s="1408"/>
      <c r="O264" s="1408"/>
      <c r="P264" s="1408"/>
      <c r="Q264" s="1408"/>
      <c r="R264" s="1408"/>
      <c r="S264" s="1408"/>
      <c r="T264" s="1408"/>
      <c r="U264" s="1408"/>
      <c r="V264" s="1408"/>
      <c r="W264" s="1408"/>
      <c r="X264" s="1408"/>
      <c r="Y264" s="1408"/>
      <c r="Z264" s="1408"/>
    </row>
    <row r="265" spans="1:26" ht="15.75" customHeight="1" x14ac:dyDescent="0.2">
      <c r="A265" s="1408"/>
      <c r="B265" s="1507"/>
      <c r="C265" s="1408"/>
      <c r="D265" s="1408"/>
      <c r="E265" s="1408"/>
      <c r="F265" s="1408"/>
      <c r="G265" s="1408"/>
      <c r="H265" s="1408"/>
      <c r="I265" s="1408"/>
      <c r="J265" s="1408"/>
      <c r="K265" s="1508"/>
      <c r="L265" s="1508"/>
      <c r="M265" s="1508"/>
      <c r="N265" s="1408"/>
      <c r="O265" s="1408"/>
      <c r="P265" s="1408"/>
      <c r="Q265" s="1408"/>
      <c r="R265" s="1408"/>
      <c r="S265" s="1408"/>
      <c r="T265" s="1408"/>
      <c r="U265" s="1408"/>
      <c r="V265" s="1408"/>
      <c r="W265" s="1408"/>
      <c r="X265" s="1408"/>
      <c r="Y265" s="1408"/>
      <c r="Z265" s="1408"/>
    </row>
    <row r="266" spans="1:26" ht="15.75" customHeight="1" x14ac:dyDescent="0.2">
      <c r="A266" s="1408"/>
      <c r="B266" s="1507"/>
      <c r="C266" s="1408"/>
      <c r="D266" s="1408"/>
      <c r="E266" s="1408"/>
      <c r="F266" s="1408"/>
      <c r="G266" s="1408"/>
      <c r="H266" s="1408"/>
      <c r="I266" s="1408"/>
      <c r="J266" s="1408"/>
      <c r="K266" s="1508"/>
      <c r="L266" s="1508"/>
      <c r="M266" s="1508"/>
      <c r="N266" s="1408"/>
      <c r="O266" s="1408"/>
      <c r="P266" s="1408"/>
      <c r="Q266" s="1408"/>
      <c r="R266" s="1408"/>
      <c r="S266" s="1408"/>
      <c r="T266" s="1408"/>
      <c r="U266" s="1408"/>
      <c r="V266" s="1408"/>
      <c r="W266" s="1408"/>
      <c r="X266" s="1408"/>
      <c r="Y266" s="1408"/>
      <c r="Z266" s="1408"/>
    </row>
    <row r="267" spans="1:26" ht="15.75" customHeight="1" x14ac:dyDescent="0.2">
      <c r="A267" s="1408"/>
      <c r="B267" s="1507"/>
      <c r="C267" s="1408"/>
      <c r="D267" s="1408"/>
      <c r="E267" s="1408"/>
      <c r="F267" s="1408"/>
      <c r="G267" s="1408"/>
      <c r="H267" s="1408"/>
      <c r="I267" s="1408"/>
      <c r="J267" s="1408"/>
      <c r="K267" s="1508"/>
      <c r="L267" s="1508"/>
      <c r="M267" s="1508"/>
      <c r="N267" s="1408"/>
      <c r="O267" s="1408"/>
      <c r="P267" s="1408"/>
      <c r="Q267" s="1408"/>
      <c r="R267" s="1408"/>
      <c r="S267" s="1408"/>
      <c r="T267" s="1408"/>
      <c r="U267" s="1408"/>
      <c r="V267" s="1408"/>
      <c r="W267" s="1408"/>
      <c r="X267" s="1408"/>
      <c r="Y267" s="1408"/>
      <c r="Z267" s="1408"/>
    </row>
    <row r="268" spans="1:26" ht="15.75" customHeight="1" x14ac:dyDescent="0.2">
      <c r="A268" s="1408"/>
      <c r="B268" s="1507"/>
      <c r="C268" s="1408"/>
      <c r="D268" s="1408"/>
      <c r="E268" s="1408"/>
      <c r="F268" s="1408"/>
      <c r="G268" s="1408"/>
      <c r="H268" s="1408"/>
      <c r="I268" s="1408"/>
      <c r="J268" s="1408"/>
      <c r="K268" s="1508"/>
      <c r="L268" s="1508"/>
      <c r="M268" s="1508"/>
      <c r="N268" s="1408"/>
      <c r="O268" s="1408"/>
      <c r="P268" s="1408"/>
      <c r="Q268" s="1408"/>
      <c r="R268" s="1408"/>
      <c r="S268" s="1408"/>
      <c r="T268" s="1408"/>
      <c r="U268" s="1408"/>
      <c r="V268" s="1408"/>
      <c r="W268" s="1408"/>
      <c r="X268" s="1408"/>
      <c r="Y268" s="1408"/>
      <c r="Z268" s="1408"/>
    </row>
    <row r="269" spans="1:26" ht="15.75" customHeight="1" x14ac:dyDescent="0.2">
      <c r="A269" s="1408"/>
      <c r="B269" s="1507"/>
      <c r="C269" s="1408"/>
      <c r="D269" s="1408"/>
      <c r="E269" s="1408"/>
      <c r="F269" s="1408"/>
      <c r="G269" s="1408"/>
      <c r="H269" s="1408"/>
      <c r="I269" s="1408"/>
      <c r="J269" s="1408"/>
      <c r="K269" s="1508"/>
      <c r="L269" s="1508"/>
      <c r="M269" s="1508"/>
      <c r="N269" s="1408"/>
      <c r="O269" s="1408"/>
      <c r="P269" s="1408"/>
      <c r="Q269" s="1408"/>
      <c r="R269" s="1408"/>
      <c r="S269" s="1408"/>
      <c r="T269" s="1408"/>
      <c r="U269" s="1408"/>
      <c r="V269" s="1408"/>
      <c r="W269" s="1408"/>
      <c r="X269" s="1408"/>
      <c r="Y269" s="1408"/>
      <c r="Z269" s="1408"/>
    </row>
    <row r="270" spans="1:26" ht="15.75" customHeight="1" x14ac:dyDescent="0.2">
      <c r="A270" s="1408"/>
      <c r="B270" s="1507"/>
      <c r="C270" s="1408"/>
      <c r="D270" s="1408"/>
      <c r="E270" s="1408"/>
      <c r="F270" s="1408"/>
      <c r="G270" s="1408"/>
      <c r="H270" s="1408"/>
      <c r="I270" s="1408"/>
      <c r="J270" s="1408"/>
      <c r="K270" s="1508"/>
      <c r="L270" s="1508"/>
      <c r="M270" s="1508"/>
      <c r="N270" s="1408"/>
      <c r="O270" s="1408"/>
      <c r="P270" s="1408"/>
      <c r="Q270" s="1408"/>
      <c r="R270" s="1408"/>
      <c r="S270" s="1408"/>
      <c r="T270" s="1408"/>
      <c r="U270" s="1408"/>
      <c r="V270" s="1408"/>
      <c r="W270" s="1408"/>
      <c r="X270" s="1408"/>
      <c r="Y270" s="1408"/>
      <c r="Z270" s="1408"/>
    </row>
    <row r="271" spans="1:26" ht="15.75" customHeight="1" x14ac:dyDescent="0.2">
      <c r="A271" s="1408"/>
      <c r="B271" s="1507"/>
      <c r="C271" s="1408"/>
      <c r="D271" s="1408"/>
      <c r="E271" s="1408"/>
      <c r="F271" s="1408"/>
      <c r="G271" s="1408"/>
      <c r="H271" s="1408"/>
      <c r="I271" s="1408"/>
      <c r="J271" s="1408"/>
      <c r="K271" s="1508"/>
      <c r="L271" s="1508"/>
      <c r="M271" s="1508"/>
      <c r="N271" s="1408"/>
      <c r="O271" s="1408"/>
      <c r="P271" s="1408"/>
      <c r="Q271" s="1408"/>
      <c r="R271" s="1408"/>
      <c r="S271" s="1408"/>
      <c r="T271" s="1408"/>
      <c r="U271" s="1408"/>
      <c r="V271" s="1408"/>
      <c r="W271" s="1408"/>
      <c r="X271" s="1408"/>
      <c r="Y271" s="1408"/>
      <c r="Z271" s="1408"/>
    </row>
    <row r="272" spans="1:26" ht="15.75" customHeight="1" x14ac:dyDescent="0.2">
      <c r="A272" s="1408"/>
      <c r="B272" s="1507"/>
      <c r="C272" s="1408"/>
      <c r="D272" s="1408"/>
      <c r="E272" s="1408"/>
      <c r="F272" s="1408"/>
      <c r="G272" s="1408"/>
      <c r="H272" s="1408"/>
      <c r="I272" s="1408"/>
      <c r="J272" s="1408"/>
      <c r="K272" s="1508"/>
      <c r="L272" s="1508"/>
      <c r="M272" s="1508"/>
      <c r="N272" s="1408"/>
      <c r="O272" s="1408"/>
      <c r="P272" s="1408"/>
      <c r="Q272" s="1408"/>
      <c r="R272" s="1408"/>
      <c r="S272" s="1408"/>
      <c r="T272" s="1408"/>
      <c r="U272" s="1408"/>
      <c r="V272" s="1408"/>
      <c r="W272" s="1408"/>
      <c r="X272" s="1408"/>
      <c r="Y272" s="1408"/>
      <c r="Z272" s="1408"/>
    </row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mergeCells count="129">
    <mergeCell ref="F66:F68"/>
    <mergeCell ref="D69:F69"/>
    <mergeCell ref="K69:M69"/>
    <mergeCell ref="B70:L70"/>
    <mergeCell ref="K72:L72"/>
    <mergeCell ref="J66:J68"/>
    <mergeCell ref="A1:M1"/>
    <mergeCell ref="B3:B4"/>
    <mergeCell ref="C3:C4"/>
    <mergeCell ref="D3:D4"/>
    <mergeCell ref="E3:E4"/>
    <mergeCell ref="F3:F4"/>
    <mergeCell ref="B9:L9"/>
    <mergeCell ref="I14:I15"/>
    <mergeCell ref="J14:J15"/>
    <mergeCell ref="K16:M16"/>
    <mergeCell ref="K17:M17"/>
    <mergeCell ref="K21:M21"/>
    <mergeCell ref="K23:M23"/>
    <mergeCell ref="D16:F16"/>
    <mergeCell ref="D17:F17"/>
    <mergeCell ref="B18:L18"/>
    <mergeCell ref="B24:L24"/>
    <mergeCell ref="F14:F15"/>
    <mergeCell ref="D23:F23"/>
    <mergeCell ref="D27:F27"/>
    <mergeCell ref="K27:M27"/>
    <mergeCell ref="K28:M28"/>
    <mergeCell ref="K48:M48"/>
    <mergeCell ref="B49:L49"/>
    <mergeCell ref="D51:F51"/>
    <mergeCell ref="K51:M51"/>
    <mergeCell ref="G36:G37"/>
    <mergeCell ref="H36:H37"/>
    <mergeCell ref="I36:I37"/>
    <mergeCell ref="J36:J37"/>
    <mergeCell ref="B38:L38"/>
    <mergeCell ref="D39:F39"/>
    <mergeCell ref="K39:M39"/>
    <mergeCell ref="F36:F37"/>
    <mergeCell ref="F40:F41"/>
    <mergeCell ref="G40:G41"/>
    <mergeCell ref="H40:H41"/>
    <mergeCell ref="I40:I41"/>
    <mergeCell ref="J40:J41"/>
    <mergeCell ref="K52:M52"/>
    <mergeCell ref="B53:L53"/>
    <mergeCell ref="D52:F52"/>
    <mergeCell ref="D56:F56"/>
    <mergeCell ref="K56:M56"/>
    <mergeCell ref="K42:M42"/>
    <mergeCell ref="I46:I47"/>
    <mergeCell ref="J46:J47"/>
    <mergeCell ref="D42:F42"/>
    <mergeCell ref="D43:F43"/>
    <mergeCell ref="K43:M43"/>
    <mergeCell ref="B44:L44"/>
    <mergeCell ref="F46:F47"/>
    <mergeCell ref="G46:G47"/>
    <mergeCell ref="H46:H47"/>
    <mergeCell ref="B66:B68"/>
    <mergeCell ref="C66:C68"/>
    <mergeCell ref="D66:D68"/>
    <mergeCell ref="E66:E68"/>
    <mergeCell ref="B40:B41"/>
    <mergeCell ref="C40:C41"/>
    <mergeCell ref="A46:A53"/>
    <mergeCell ref="B46:B47"/>
    <mergeCell ref="C46:C47"/>
    <mergeCell ref="A55:A64"/>
    <mergeCell ref="A66:A70"/>
    <mergeCell ref="D48:F48"/>
    <mergeCell ref="B57:L57"/>
    <mergeCell ref="D59:F59"/>
    <mergeCell ref="K59:M59"/>
    <mergeCell ref="B60:L60"/>
    <mergeCell ref="H66:H68"/>
    <mergeCell ref="I66:I68"/>
    <mergeCell ref="D62:F62"/>
    <mergeCell ref="K62:M62"/>
    <mergeCell ref="D63:F63"/>
    <mergeCell ref="K63:M63"/>
    <mergeCell ref="B64:L64"/>
    <mergeCell ref="G66:G68"/>
    <mergeCell ref="A20:A29"/>
    <mergeCell ref="D40:D41"/>
    <mergeCell ref="E40:E41"/>
    <mergeCell ref="D46:D47"/>
    <mergeCell ref="E46:E47"/>
    <mergeCell ref="B25:B26"/>
    <mergeCell ref="C25:C27"/>
    <mergeCell ref="A36:A44"/>
    <mergeCell ref="B36:B37"/>
    <mergeCell ref="C36:C37"/>
    <mergeCell ref="D36:D37"/>
    <mergeCell ref="E36:E37"/>
    <mergeCell ref="B29:L29"/>
    <mergeCell ref="K32:L32"/>
    <mergeCell ref="A34:M34"/>
    <mergeCell ref="D25:D26"/>
    <mergeCell ref="E25:E26"/>
    <mergeCell ref="F25:F26"/>
    <mergeCell ref="G25:G26"/>
    <mergeCell ref="H25:H27"/>
    <mergeCell ref="I25:I26"/>
    <mergeCell ref="J25:J27"/>
    <mergeCell ref="D28:F28"/>
    <mergeCell ref="D21:F21"/>
    <mergeCell ref="D12:F12"/>
    <mergeCell ref="K12:M12"/>
    <mergeCell ref="B13:L13"/>
    <mergeCell ref="G14:G15"/>
    <mergeCell ref="H14:H15"/>
    <mergeCell ref="A3:A9"/>
    <mergeCell ref="A11:A18"/>
    <mergeCell ref="B14:B15"/>
    <mergeCell ref="C14:C15"/>
    <mergeCell ref="D14:D15"/>
    <mergeCell ref="E14:E15"/>
    <mergeCell ref="G3:G4"/>
    <mergeCell ref="H3:H4"/>
    <mergeCell ref="I3:I4"/>
    <mergeCell ref="J3:J4"/>
    <mergeCell ref="D5:F5"/>
    <mergeCell ref="K5:M5"/>
    <mergeCell ref="D7:F7"/>
    <mergeCell ref="K7:M7"/>
    <mergeCell ref="D8:F8"/>
    <mergeCell ref="K8:M8"/>
  </mergeCells>
  <pageMargins left="0.7" right="0.7" top="0.75" bottom="0.75" header="0" footer="0"/>
  <pageSetup fitToHeight="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AA1000"/>
  <sheetViews>
    <sheetView workbookViewId="0"/>
  </sheetViews>
  <sheetFormatPr baseColWidth="10" defaultColWidth="14.5" defaultRowHeight="15" customHeight="1" x14ac:dyDescent="0.2"/>
  <cols>
    <col min="1" max="1" width="1" customWidth="1"/>
    <col min="2" max="2" width="6.6640625" customWidth="1"/>
    <col min="3" max="3" width="1" customWidth="1"/>
    <col min="4" max="4" width="3.83203125" customWidth="1"/>
    <col min="5" max="5" width="31.5" customWidth="1"/>
    <col min="6" max="6" width="2" customWidth="1"/>
    <col min="7" max="7" width="26.5" customWidth="1"/>
    <col min="8" max="10" width="8.33203125" customWidth="1"/>
    <col min="11" max="11" width="5.6640625" customWidth="1"/>
    <col min="12" max="12" width="8.33203125" customWidth="1"/>
    <col min="13" max="13" width="1.33203125" customWidth="1"/>
    <col min="14" max="15" width="8.33203125" customWidth="1"/>
    <col min="16" max="16" width="1.6640625" customWidth="1"/>
    <col min="17" max="17" width="28" customWidth="1"/>
    <col min="18" max="18" width="20.33203125" customWidth="1"/>
    <col min="19" max="19" width="35.6640625" customWidth="1"/>
    <col min="20" max="20" width="37.83203125" customWidth="1"/>
    <col min="21" max="27" width="10.83203125" customWidth="1"/>
  </cols>
  <sheetData>
    <row r="1" spans="1:27" ht="13.5" customHeight="1" x14ac:dyDescent="0.2">
      <c r="A1" s="194"/>
      <c r="B1" s="204"/>
      <c r="C1" s="194"/>
      <c r="D1" s="194"/>
      <c r="E1" s="194"/>
      <c r="F1" s="1156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496"/>
      <c r="S1" s="194"/>
      <c r="T1" s="194"/>
      <c r="U1" s="194"/>
      <c r="V1" s="194"/>
      <c r="W1" s="194"/>
      <c r="X1" s="194"/>
      <c r="Y1" s="194"/>
      <c r="Z1" s="194"/>
      <c r="AA1" s="194"/>
    </row>
    <row r="2" spans="1:27" ht="30" customHeight="1" x14ac:dyDescent="0.4">
      <c r="A2" s="194"/>
      <c r="B2" s="1510" t="s">
        <v>952</v>
      </c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2" t="s">
        <v>953</v>
      </c>
      <c r="O2" s="1511"/>
      <c r="P2" s="1511"/>
      <c r="Q2" s="1157"/>
      <c r="R2" s="496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13.5" customHeight="1" x14ac:dyDescent="0.2">
      <c r="A3" s="194"/>
      <c r="B3" s="204"/>
      <c r="C3" s="194"/>
      <c r="D3" s="194"/>
      <c r="E3" s="194"/>
      <c r="F3" s="1156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496"/>
      <c r="S3" s="194"/>
      <c r="T3" s="194"/>
      <c r="U3" s="194"/>
      <c r="V3" s="194"/>
      <c r="W3" s="194"/>
      <c r="X3" s="194"/>
      <c r="Y3" s="194"/>
      <c r="Z3" s="194"/>
      <c r="AA3" s="194"/>
    </row>
    <row r="4" spans="1:27" ht="10.5" customHeight="1" x14ac:dyDescent="0.2">
      <c r="A4" s="194"/>
      <c r="B4" s="204"/>
      <c r="C4" s="194"/>
      <c r="D4" s="194"/>
      <c r="E4" s="194"/>
      <c r="F4" s="1156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496"/>
      <c r="S4" s="194"/>
      <c r="T4" s="194"/>
      <c r="U4" s="194"/>
      <c r="V4" s="194"/>
      <c r="W4" s="194"/>
      <c r="X4" s="194"/>
      <c r="Y4" s="194"/>
      <c r="Z4" s="194"/>
      <c r="AA4" s="194"/>
    </row>
    <row r="5" spans="1:27" ht="36.75" customHeight="1" x14ac:dyDescent="0.2">
      <c r="A5" s="194"/>
      <c r="B5" s="2018" t="s">
        <v>14</v>
      </c>
      <c r="C5" s="1608"/>
      <c r="D5" s="2019" t="s">
        <v>954</v>
      </c>
      <c r="E5" s="1607"/>
      <c r="F5" s="1607"/>
      <c r="G5" s="1608"/>
      <c r="H5" s="2017" t="s">
        <v>300</v>
      </c>
      <c r="I5" s="2017" t="s">
        <v>955</v>
      </c>
      <c r="J5" s="2017" t="s">
        <v>956</v>
      </c>
      <c r="K5" s="2017" t="s">
        <v>957</v>
      </c>
      <c r="L5" s="2017" t="s">
        <v>958</v>
      </c>
      <c r="M5" s="1513"/>
      <c r="N5" s="2017" t="s">
        <v>23</v>
      </c>
      <c r="O5" s="2017" t="s">
        <v>13</v>
      </c>
      <c r="P5" s="194"/>
      <c r="Q5" s="2017" t="s">
        <v>959</v>
      </c>
      <c r="R5" s="2017" t="s">
        <v>960</v>
      </c>
      <c r="S5" s="2017" t="s">
        <v>961</v>
      </c>
      <c r="T5" s="2017" t="s">
        <v>962</v>
      </c>
      <c r="U5" s="194"/>
      <c r="V5" s="194"/>
      <c r="W5" s="194"/>
      <c r="X5" s="194"/>
      <c r="Y5" s="194"/>
      <c r="Z5" s="194"/>
      <c r="AA5" s="194"/>
    </row>
    <row r="6" spans="1:27" ht="14.25" customHeight="1" x14ac:dyDescent="0.2">
      <c r="A6" s="194"/>
      <c r="B6" s="1609"/>
      <c r="C6" s="1596"/>
      <c r="D6" s="1609"/>
      <c r="E6" s="1610"/>
      <c r="F6" s="1610"/>
      <c r="G6" s="1596"/>
      <c r="H6" s="1616"/>
      <c r="I6" s="1616"/>
      <c r="J6" s="1616"/>
      <c r="K6" s="1616"/>
      <c r="L6" s="1616"/>
      <c r="M6" s="1513"/>
      <c r="N6" s="1616"/>
      <c r="O6" s="1616"/>
      <c r="P6" s="194"/>
      <c r="Q6" s="1616"/>
      <c r="R6" s="1616"/>
      <c r="S6" s="1616"/>
      <c r="T6" s="1616"/>
      <c r="U6" s="194"/>
      <c r="V6" s="194"/>
      <c r="W6" s="194"/>
      <c r="X6" s="194"/>
      <c r="Y6" s="194"/>
      <c r="Z6" s="194"/>
      <c r="AA6" s="194"/>
    </row>
    <row r="7" spans="1:27" ht="51" customHeight="1" x14ac:dyDescent="0.2">
      <c r="A7" s="194"/>
      <c r="B7" s="2025">
        <v>45083</v>
      </c>
      <c r="C7" s="1514"/>
      <c r="D7" s="640"/>
      <c r="E7" s="1515" t="s">
        <v>963</v>
      </c>
      <c r="F7" s="1516"/>
      <c r="G7" s="1517" t="s">
        <v>601</v>
      </c>
      <c r="H7" s="1518">
        <v>0.54166666666666663</v>
      </c>
      <c r="I7" s="1519"/>
      <c r="J7" s="1519"/>
      <c r="K7" s="624"/>
      <c r="L7" s="1518"/>
      <c r="M7" s="1513"/>
      <c r="N7" s="629"/>
      <c r="O7" s="637"/>
      <c r="P7" s="194"/>
      <c r="Q7" s="1520" t="s">
        <v>690</v>
      </c>
      <c r="R7" s="1521"/>
      <c r="S7" s="585" t="s">
        <v>964</v>
      </c>
      <c r="T7" s="601"/>
      <c r="U7" s="194"/>
      <c r="V7" s="194"/>
      <c r="W7" s="194"/>
      <c r="X7" s="194"/>
      <c r="Y7" s="194"/>
      <c r="Z7" s="194"/>
      <c r="AA7" s="194"/>
    </row>
    <row r="8" spans="1:27" ht="51" customHeight="1" x14ac:dyDescent="0.2">
      <c r="A8" s="194"/>
      <c r="B8" s="1616"/>
      <c r="C8" s="1514"/>
      <c r="D8" s="640"/>
      <c r="E8" s="1522" t="s">
        <v>965</v>
      </c>
      <c r="F8" s="1516"/>
      <c r="G8" s="1517"/>
      <c r="H8" s="1518"/>
      <c r="I8" s="1519"/>
      <c r="J8" s="1519"/>
      <c r="K8" s="624"/>
      <c r="L8" s="1518"/>
      <c r="M8" s="1513"/>
      <c r="N8" s="629"/>
      <c r="O8" s="637"/>
      <c r="P8" s="194"/>
      <c r="Q8" s="1520"/>
      <c r="R8" s="1521"/>
      <c r="S8" s="574" t="s">
        <v>966</v>
      </c>
      <c r="T8" s="601"/>
      <c r="U8" s="194"/>
      <c r="V8" s="194"/>
      <c r="W8" s="194"/>
      <c r="X8" s="194"/>
      <c r="Y8" s="194"/>
      <c r="Z8" s="194"/>
      <c r="AA8" s="194"/>
    </row>
    <row r="9" spans="1:27" ht="35.25" customHeight="1" x14ac:dyDescent="0.2">
      <c r="A9" s="194"/>
      <c r="B9" s="2025">
        <v>45084</v>
      </c>
      <c r="C9" s="1514"/>
      <c r="D9" s="640"/>
      <c r="E9" s="2020" t="s">
        <v>967</v>
      </c>
      <c r="F9" s="1598"/>
      <c r="G9" s="1599"/>
      <c r="H9" s="1518">
        <v>0.31597222222222221</v>
      </c>
      <c r="I9" s="1519"/>
      <c r="J9" s="1519"/>
      <c r="K9" s="624"/>
      <c r="L9" s="1518"/>
      <c r="M9" s="1513"/>
      <c r="N9" s="629"/>
      <c r="O9" s="637"/>
      <c r="P9" s="194"/>
      <c r="Q9" s="1520" t="s">
        <v>690</v>
      </c>
      <c r="R9" s="1521"/>
      <c r="S9" s="601" t="s">
        <v>968</v>
      </c>
      <c r="T9" s="601"/>
      <c r="U9" s="194"/>
      <c r="V9" s="194"/>
      <c r="W9" s="194"/>
      <c r="X9" s="194"/>
      <c r="Y9" s="194"/>
      <c r="Z9" s="194"/>
      <c r="AA9" s="194"/>
    </row>
    <row r="10" spans="1:27" ht="35.25" customHeight="1" x14ac:dyDescent="0.2">
      <c r="A10" s="194"/>
      <c r="B10" s="1616"/>
      <c r="C10" s="1514"/>
      <c r="D10" s="640"/>
      <c r="E10" s="2020" t="s">
        <v>969</v>
      </c>
      <c r="F10" s="1598"/>
      <c r="G10" s="1599"/>
      <c r="H10" s="1523">
        <v>0.32291666666666669</v>
      </c>
      <c r="I10" s="1519"/>
      <c r="J10" s="1519"/>
      <c r="K10" s="624"/>
      <c r="L10" s="1518"/>
      <c r="M10" s="1513"/>
      <c r="N10" s="629"/>
      <c r="O10" s="637"/>
      <c r="P10" s="194"/>
      <c r="Q10" s="1520" t="s">
        <v>690</v>
      </c>
      <c r="R10" s="1521"/>
      <c r="S10" s="601" t="s">
        <v>968</v>
      </c>
      <c r="T10" s="601"/>
      <c r="U10" s="194"/>
      <c r="V10" s="194"/>
      <c r="W10" s="194"/>
      <c r="X10" s="194"/>
      <c r="Y10" s="194"/>
      <c r="Z10" s="194"/>
      <c r="AA10" s="194"/>
    </row>
    <row r="11" spans="1:27" ht="35.25" customHeight="1" x14ac:dyDescent="0.2">
      <c r="A11" s="194"/>
      <c r="B11" s="2022">
        <v>45085</v>
      </c>
      <c r="C11" s="1524"/>
      <c r="D11" s="640"/>
      <c r="E11" s="2020" t="s">
        <v>967</v>
      </c>
      <c r="F11" s="1598"/>
      <c r="G11" s="1599"/>
      <c r="H11" s="1518">
        <v>0.31597222222222221</v>
      </c>
      <c r="I11" s="1519"/>
      <c r="J11" s="1519"/>
      <c r="K11" s="624"/>
      <c r="L11" s="1518"/>
      <c r="M11" s="1513"/>
      <c r="N11" s="629"/>
      <c r="O11" s="637"/>
      <c r="P11" s="194"/>
      <c r="Q11" s="1520" t="s">
        <v>690</v>
      </c>
      <c r="R11" s="1521"/>
      <c r="S11" s="601" t="s">
        <v>970</v>
      </c>
      <c r="T11" s="601"/>
      <c r="U11" s="194"/>
      <c r="V11" s="194"/>
      <c r="W11" s="194"/>
      <c r="X11" s="194"/>
      <c r="Y11" s="194"/>
      <c r="Z11" s="194"/>
      <c r="AA11" s="194"/>
    </row>
    <row r="12" spans="1:27" ht="35.25" customHeight="1" x14ac:dyDescent="0.2">
      <c r="A12" s="194"/>
      <c r="B12" s="1766"/>
      <c r="C12" s="1525"/>
      <c r="D12" s="640"/>
      <c r="E12" s="2020" t="s">
        <v>971</v>
      </c>
      <c r="F12" s="1598"/>
      <c r="G12" s="1599"/>
      <c r="H12" s="1523">
        <v>0.32291666666666669</v>
      </c>
      <c r="I12" s="1519"/>
      <c r="J12" s="1519"/>
      <c r="K12" s="624"/>
      <c r="L12" s="1518"/>
      <c r="M12" s="1513"/>
      <c r="N12" s="629"/>
      <c r="O12" s="637"/>
      <c r="P12" s="194"/>
      <c r="Q12" s="1520" t="s">
        <v>690</v>
      </c>
      <c r="R12" s="1521"/>
      <c r="S12" s="601" t="s">
        <v>970</v>
      </c>
      <c r="T12" s="601"/>
      <c r="U12" s="194"/>
      <c r="V12" s="194"/>
      <c r="W12" s="194"/>
      <c r="X12" s="194"/>
      <c r="Y12" s="194"/>
      <c r="Z12" s="194"/>
      <c r="AA12" s="194"/>
    </row>
    <row r="13" spans="1:27" ht="35.25" customHeight="1" x14ac:dyDescent="0.2">
      <c r="A13" s="194"/>
      <c r="B13" s="1766"/>
      <c r="C13" s="1525"/>
      <c r="D13" s="640"/>
      <c r="E13" s="2020" t="s">
        <v>972</v>
      </c>
      <c r="F13" s="1598"/>
      <c r="G13" s="1599"/>
      <c r="H13" s="1526" t="s">
        <v>973</v>
      </c>
      <c r="I13" s="1519"/>
      <c r="J13" s="1519"/>
      <c r="K13" s="624"/>
      <c r="L13" s="1518"/>
      <c r="M13" s="1513"/>
      <c r="N13" s="629"/>
      <c r="O13" s="637"/>
      <c r="P13" s="194"/>
      <c r="Q13" s="1520"/>
      <c r="R13" s="1521"/>
      <c r="S13" s="601" t="s">
        <v>974</v>
      </c>
      <c r="T13" s="601"/>
      <c r="U13" s="194"/>
      <c r="V13" s="194"/>
      <c r="W13" s="194"/>
      <c r="X13" s="194"/>
      <c r="Y13" s="194"/>
      <c r="Z13" s="194"/>
      <c r="AA13" s="194"/>
    </row>
    <row r="14" spans="1:27" ht="35.25" customHeight="1" x14ac:dyDescent="0.2">
      <c r="A14" s="194"/>
      <c r="B14" s="1766"/>
      <c r="C14" s="1525"/>
      <c r="D14" s="640"/>
      <c r="E14" s="2020" t="s">
        <v>975</v>
      </c>
      <c r="F14" s="1598"/>
      <c r="G14" s="1599"/>
      <c r="H14" s="1527">
        <v>0.39583333333333331</v>
      </c>
      <c r="I14" s="1519"/>
      <c r="J14" s="1519"/>
      <c r="K14" s="624"/>
      <c r="L14" s="1518">
        <v>0.41666666666666669</v>
      </c>
      <c r="M14" s="1513"/>
      <c r="N14" s="629"/>
      <c r="O14" s="637"/>
      <c r="P14" s="194"/>
      <c r="Q14" s="1520"/>
      <c r="R14" s="1521"/>
      <c r="S14" s="1528" t="s">
        <v>976</v>
      </c>
      <c r="T14" s="601"/>
      <c r="U14" s="194"/>
      <c r="V14" s="194"/>
      <c r="W14" s="194"/>
      <c r="X14" s="194"/>
      <c r="Y14" s="194"/>
      <c r="Z14" s="194"/>
      <c r="AA14" s="194"/>
    </row>
    <row r="15" spans="1:27" ht="35.25" customHeight="1" x14ac:dyDescent="0.2">
      <c r="A15" s="194"/>
      <c r="B15" s="1766"/>
      <c r="C15" s="1525"/>
      <c r="D15" s="640"/>
      <c r="E15" s="2020" t="s">
        <v>977</v>
      </c>
      <c r="F15" s="1598"/>
      <c r="G15" s="1599"/>
      <c r="H15" s="1527">
        <v>0.4375</v>
      </c>
      <c r="I15" s="1519"/>
      <c r="J15" s="1519"/>
      <c r="K15" s="624"/>
      <c r="L15" s="1518">
        <v>0.45833333333333331</v>
      </c>
      <c r="M15" s="1513"/>
      <c r="N15" s="629"/>
      <c r="O15" s="637"/>
      <c r="P15" s="194"/>
      <c r="Q15" s="1520"/>
      <c r="R15" s="1521"/>
      <c r="S15" s="194"/>
      <c r="T15" s="601"/>
      <c r="U15" s="194"/>
      <c r="V15" s="194"/>
      <c r="W15" s="194"/>
      <c r="X15" s="194"/>
      <c r="Y15" s="194"/>
      <c r="Z15" s="194"/>
      <c r="AA15" s="194"/>
    </row>
    <row r="16" spans="1:27" ht="35.25" customHeight="1" x14ac:dyDescent="0.2">
      <c r="A16" s="194"/>
      <c r="B16" s="1766"/>
      <c r="C16" s="1525"/>
      <c r="D16" s="640"/>
      <c r="E16" s="2020" t="s">
        <v>978</v>
      </c>
      <c r="F16" s="1598"/>
      <c r="G16" s="1599"/>
      <c r="H16" s="1527">
        <v>0.5</v>
      </c>
      <c r="I16" s="1519"/>
      <c r="J16" s="1519"/>
      <c r="K16" s="624"/>
      <c r="L16" s="1518">
        <v>0.54166666666666663</v>
      </c>
      <c r="M16" s="1513"/>
      <c r="N16" s="629"/>
      <c r="O16" s="637"/>
      <c r="P16" s="194"/>
      <c r="Q16" s="1520"/>
      <c r="R16" s="1521"/>
      <c r="S16" s="194"/>
      <c r="T16" s="601"/>
      <c r="U16" s="194"/>
      <c r="V16" s="194"/>
      <c r="W16" s="194"/>
      <c r="X16" s="194"/>
      <c r="Y16" s="194"/>
      <c r="Z16" s="194"/>
      <c r="AA16" s="194"/>
    </row>
    <row r="17" spans="1:27" ht="35.25" customHeight="1" x14ac:dyDescent="0.2">
      <c r="A17" s="194"/>
      <c r="B17" s="1766"/>
      <c r="C17" s="1525"/>
      <c r="D17" s="640"/>
      <c r="E17" s="2020" t="s">
        <v>979</v>
      </c>
      <c r="F17" s="1598"/>
      <c r="G17" s="1599"/>
      <c r="H17" s="1527">
        <v>0.53125</v>
      </c>
      <c r="I17" s="1519"/>
      <c r="J17" s="1519"/>
      <c r="K17" s="624"/>
      <c r="L17" s="1518">
        <v>0.53680555555555554</v>
      </c>
      <c r="M17" s="1513"/>
      <c r="N17" s="629"/>
      <c r="O17" s="637"/>
      <c r="P17" s="194"/>
      <c r="Q17" s="1520"/>
      <c r="R17" s="1521"/>
      <c r="S17" s="194"/>
      <c r="T17" s="601"/>
      <c r="U17" s="194"/>
      <c r="V17" s="194"/>
      <c r="W17" s="194"/>
      <c r="X17" s="194"/>
      <c r="Y17" s="194"/>
      <c r="Z17" s="194"/>
      <c r="AA17" s="194"/>
    </row>
    <row r="18" spans="1:27" ht="35.25" customHeight="1" x14ac:dyDescent="0.2">
      <c r="A18" s="194"/>
      <c r="B18" s="1766"/>
      <c r="C18" s="1525"/>
      <c r="D18" s="640"/>
      <c r="E18" s="2020" t="s">
        <v>980</v>
      </c>
      <c r="F18" s="1598"/>
      <c r="G18" s="1599"/>
      <c r="H18" s="1527">
        <v>0.6875</v>
      </c>
      <c r="I18" s="1519"/>
      <c r="J18" s="1519"/>
      <c r="K18" s="624"/>
      <c r="L18" s="1518">
        <v>0.69791666666666663</v>
      </c>
      <c r="M18" s="1513"/>
      <c r="N18" s="629"/>
      <c r="O18" s="637"/>
      <c r="P18" s="194"/>
      <c r="Q18" s="1520"/>
      <c r="R18" s="1521" t="s">
        <v>981</v>
      </c>
      <c r="S18" s="194"/>
      <c r="T18" s="601"/>
      <c r="U18" s="194"/>
      <c r="V18" s="194"/>
      <c r="W18" s="194"/>
      <c r="X18" s="194"/>
      <c r="Y18" s="194"/>
      <c r="Z18" s="194"/>
      <c r="AA18" s="194"/>
    </row>
    <row r="19" spans="1:27" ht="35.25" customHeight="1" x14ac:dyDescent="0.2">
      <c r="A19" s="194"/>
      <c r="B19" s="1766"/>
      <c r="C19" s="1525"/>
      <c r="D19" s="640"/>
      <c r="E19" s="2020" t="s">
        <v>982</v>
      </c>
      <c r="F19" s="1598"/>
      <c r="G19" s="1599"/>
      <c r="H19" s="1527">
        <v>0.70833333333333337</v>
      </c>
      <c r="I19" s="1519"/>
      <c r="J19" s="1519"/>
      <c r="K19" s="624"/>
      <c r="L19" s="1518"/>
      <c r="M19" s="1513"/>
      <c r="N19" s="629"/>
      <c r="O19" s="637"/>
      <c r="P19" s="194"/>
      <c r="Q19" s="1520"/>
      <c r="R19" s="1521"/>
      <c r="S19" s="601" t="s">
        <v>983</v>
      </c>
      <c r="T19" s="601"/>
      <c r="U19" s="194"/>
      <c r="V19" s="194"/>
      <c r="W19" s="194"/>
      <c r="X19" s="194"/>
      <c r="Y19" s="194"/>
      <c r="Z19" s="194"/>
      <c r="AA19" s="194"/>
    </row>
    <row r="20" spans="1:27" ht="35.25" customHeight="1" x14ac:dyDescent="0.2">
      <c r="A20" s="194"/>
      <c r="B20" s="1766"/>
      <c r="C20" s="1525"/>
      <c r="D20" s="640">
        <v>1</v>
      </c>
      <c r="E20" s="1515">
        <f>'Horaire cyclistes'!D6</f>
        <v>0</v>
      </c>
      <c r="F20" s="1516" t="e">
        <f t="shared" ref="F20:G20" si="0">#REF!</f>
        <v>#REF!</v>
      </c>
      <c r="G20" s="1517" t="e">
        <f t="shared" si="0"/>
        <v>#REF!</v>
      </c>
      <c r="H20" s="1518" t="s">
        <v>1021</v>
      </c>
      <c r="I20" s="1519" t="s">
        <v>1021</v>
      </c>
      <c r="J20" s="1519" t="s">
        <v>1021</v>
      </c>
      <c r="K20" s="624" t="b">
        <f>'Horaire cyclistes'!T6</f>
        <v>1</v>
      </c>
      <c r="L20" s="1518">
        <f>'Horaire cyclistes'!L6</f>
        <v>0.42222222222222222</v>
      </c>
      <c r="M20" s="1513"/>
      <c r="N20" s="629">
        <f>'Horaire cyclistes'!M6</f>
        <v>3.125E-2</v>
      </c>
      <c r="O20" s="637">
        <f>'Horaire cyclistes'!I6</f>
        <v>0</v>
      </c>
      <c r="P20" s="194"/>
      <c r="Q20" s="1520" t="s">
        <v>984</v>
      </c>
      <c r="S20" s="601"/>
      <c r="T20" s="601"/>
      <c r="U20" s="194"/>
      <c r="V20" s="194"/>
      <c r="W20" s="194"/>
      <c r="X20" s="194"/>
      <c r="Y20" s="194"/>
      <c r="Z20" s="194"/>
      <c r="AA20" s="194"/>
    </row>
    <row r="21" spans="1:27" ht="22.5" customHeight="1" x14ac:dyDescent="0.2">
      <c r="A21" s="194"/>
      <c r="B21" s="1766"/>
      <c r="C21" s="1525"/>
      <c r="D21" s="640"/>
      <c r="E21" s="2021" t="s">
        <v>985</v>
      </c>
      <c r="F21" s="1598"/>
      <c r="G21" s="1599"/>
      <c r="H21" s="1518">
        <v>0.79166666666666663</v>
      </c>
      <c r="I21" s="1519"/>
      <c r="J21" s="1519"/>
      <c r="K21" s="624"/>
      <c r="L21" s="1518"/>
      <c r="M21" s="1513"/>
      <c r="N21" s="629"/>
      <c r="O21" s="637"/>
      <c r="P21" s="194"/>
      <c r="Q21" s="1520"/>
      <c r="R21" s="1521"/>
      <c r="S21" s="601" t="s">
        <v>986</v>
      </c>
      <c r="T21" s="601"/>
      <c r="U21" s="194"/>
      <c r="V21" s="194"/>
      <c r="W21" s="194"/>
      <c r="X21" s="194"/>
      <c r="Y21" s="194"/>
      <c r="Z21" s="194"/>
      <c r="AA21" s="194"/>
    </row>
    <row r="22" spans="1:27" ht="22.5" customHeight="1" x14ac:dyDescent="0.2">
      <c r="A22" s="194"/>
      <c r="B22" s="1766"/>
      <c r="C22" s="1525"/>
      <c r="D22" s="640">
        <f>D20+1</f>
        <v>2</v>
      </c>
      <c r="E22" s="1515" t="s">
        <v>1021</v>
      </c>
      <c r="F22" s="1516" t="e">
        <f t="shared" ref="F22:G22" si="1">#REF!</f>
        <v>#REF!</v>
      </c>
      <c r="G22" s="1517" t="e">
        <f t="shared" si="1"/>
        <v>#REF!</v>
      </c>
      <c r="H22" s="1518" t="s">
        <v>1021</v>
      </c>
      <c r="I22" s="1519" t="s">
        <v>1021</v>
      </c>
      <c r="J22" s="1519" t="s">
        <v>1021</v>
      </c>
      <c r="K22" s="624" t="s">
        <v>1021</v>
      </c>
      <c r="L22" s="1518" t="s">
        <v>1021</v>
      </c>
      <c r="M22" s="1513"/>
      <c r="N22" s="629" t="s">
        <v>1021</v>
      </c>
      <c r="O22" s="637" t="s">
        <v>1021</v>
      </c>
      <c r="P22" s="194"/>
      <c r="Q22" s="1520" t="s">
        <v>984</v>
      </c>
      <c r="R22" s="1521" t="s">
        <v>53</v>
      </c>
      <c r="S22" s="601"/>
      <c r="T22" s="601"/>
      <c r="U22" s="194"/>
      <c r="V22" s="194"/>
      <c r="W22" s="194"/>
      <c r="X22" s="194"/>
      <c r="Y22" s="194"/>
      <c r="Z22" s="194"/>
      <c r="AA22" s="194"/>
    </row>
    <row r="23" spans="1:27" ht="22.5" customHeight="1" x14ac:dyDescent="0.2">
      <c r="A23" s="194"/>
      <c r="B23" s="1766"/>
      <c r="C23" s="1525"/>
      <c r="D23" s="640">
        <f>D22+1</f>
        <v>3</v>
      </c>
      <c r="E23" s="1515" t="s">
        <v>1021</v>
      </c>
      <c r="F23" s="1516" t="e">
        <f t="shared" ref="F23:G23" si="2">#REF!</f>
        <v>#REF!</v>
      </c>
      <c r="G23" s="1517" t="e">
        <f t="shared" si="2"/>
        <v>#REF!</v>
      </c>
      <c r="H23" s="1518" t="s">
        <v>1021</v>
      </c>
      <c r="I23" s="1519" t="s">
        <v>1021</v>
      </c>
      <c r="J23" s="1519" t="s">
        <v>1021</v>
      </c>
      <c r="K23" s="624" t="s">
        <v>1021</v>
      </c>
      <c r="L23" s="1518" t="s">
        <v>1021</v>
      </c>
      <c r="M23" s="1513"/>
      <c r="N23" s="629" t="s">
        <v>1021</v>
      </c>
      <c r="O23" s="637" t="s">
        <v>1021</v>
      </c>
      <c r="P23" s="194"/>
      <c r="Q23" s="1529" t="s">
        <v>987</v>
      </c>
      <c r="R23" s="1521" t="s">
        <v>53</v>
      </c>
      <c r="S23" s="601"/>
      <c r="T23" s="601"/>
      <c r="U23" s="194"/>
      <c r="V23" s="194"/>
      <c r="W23" s="194"/>
      <c r="X23" s="194"/>
      <c r="Y23" s="194"/>
      <c r="Z23" s="194"/>
      <c r="AA23" s="194"/>
    </row>
    <row r="24" spans="1:27" ht="22.5" customHeight="1" x14ac:dyDescent="0.2">
      <c r="A24" s="194"/>
      <c r="B24" s="1530"/>
      <c r="C24" s="1525"/>
      <c r="D24" s="1531"/>
      <c r="E24" s="2021" t="s">
        <v>988</v>
      </c>
      <c r="F24" s="1598"/>
      <c r="G24" s="1599"/>
      <c r="H24" s="1518"/>
      <c r="I24" s="1519"/>
      <c r="J24" s="1519"/>
      <c r="K24" s="624"/>
      <c r="L24" s="1518"/>
      <c r="M24" s="1513"/>
      <c r="N24" s="629"/>
      <c r="O24" s="637"/>
      <c r="P24" s="194"/>
      <c r="Q24" s="1520"/>
      <c r="R24" s="1521"/>
      <c r="S24" s="601" t="s">
        <v>989</v>
      </c>
      <c r="T24" s="601"/>
      <c r="U24" s="194"/>
      <c r="V24" s="194"/>
      <c r="W24" s="194"/>
      <c r="X24" s="194"/>
      <c r="Y24" s="194"/>
      <c r="Z24" s="194"/>
      <c r="AA24" s="194"/>
    </row>
    <row r="25" spans="1:27" ht="22.5" customHeight="1" x14ac:dyDescent="0.2">
      <c r="A25" s="194"/>
      <c r="B25" s="2023">
        <v>45086</v>
      </c>
      <c r="C25" s="1525"/>
      <c r="D25" s="1531">
        <f>D23+1</f>
        <v>4</v>
      </c>
      <c r="E25" s="1515" t="s">
        <v>1021</v>
      </c>
      <c r="F25" s="1516" t="e">
        <f t="shared" ref="F25:G25" si="3">#REF!</f>
        <v>#REF!</v>
      </c>
      <c r="G25" s="1517" t="e">
        <f t="shared" si="3"/>
        <v>#REF!</v>
      </c>
      <c r="H25" s="1518" t="s">
        <v>1021</v>
      </c>
      <c r="I25" s="1519" t="s">
        <v>1021</v>
      </c>
      <c r="J25" s="1519" t="s">
        <v>1021</v>
      </c>
      <c r="K25" s="624" t="b">
        <f>'Horaire cyclistes'!T11</f>
        <v>0</v>
      </c>
      <c r="L25" s="1518" t="s">
        <v>1021</v>
      </c>
      <c r="M25" s="1513"/>
      <c r="N25" s="629" t="s">
        <v>1021</v>
      </c>
      <c r="O25" s="637">
        <f>'Horaire cyclistes'!I11</f>
        <v>6.9444444444444441E-3</v>
      </c>
      <c r="P25" s="194"/>
      <c r="Q25" s="1532" t="s">
        <v>690</v>
      </c>
      <c r="R25" s="1521" t="s">
        <v>690</v>
      </c>
      <c r="S25" s="601"/>
      <c r="T25" s="601"/>
      <c r="U25" s="194"/>
      <c r="V25" s="194"/>
      <c r="W25" s="194"/>
      <c r="X25" s="194"/>
      <c r="Y25" s="194"/>
      <c r="Z25" s="194"/>
      <c r="AA25" s="194"/>
    </row>
    <row r="26" spans="1:27" ht="18" customHeight="1" x14ac:dyDescent="0.2">
      <c r="A26" s="194"/>
      <c r="B26" s="1766"/>
      <c r="C26" s="1533"/>
      <c r="D26" s="1534">
        <f t="shared" ref="D26:D29" si="4">D25+1</f>
        <v>5</v>
      </c>
      <c r="E26" s="1515" t="s">
        <v>1021</v>
      </c>
      <c r="F26" s="1516"/>
      <c r="G26" s="1517" t="e">
        <f>#REF!</f>
        <v>#REF!</v>
      </c>
      <c r="H26" s="1518" t="s">
        <v>1021</v>
      </c>
      <c r="I26" s="1519" t="s">
        <v>1021</v>
      </c>
      <c r="J26" s="1519" t="s">
        <v>1021</v>
      </c>
      <c r="K26" s="624" t="b">
        <f>'Horaire cyclistes'!T11</f>
        <v>0</v>
      </c>
      <c r="L26" s="1518" t="s">
        <v>1021</v>
      </c>
      <c r="M26" s="1513"/>
      <c r="N26" s="629" t="s">
        <v>1021</v>
      </c>
      <c r="O26" s="637">
        <f>'Horaire cyclistes'!I11</f>
        <v>6.9444444444444441E-3</v>
      </c>
      <c r="P26" s="194"/>
      <c r="Q26" s="1532" t="s">
        <v>690</v>
      </c>
      <c r="R26" s="1521" t="s">
        <v>690</v>
      </c>
      <c r="S26" s="601"/>
      <c r="T26" s="601"/>
      <c r="U26" s="194"/>
      <c r="V26" s="194"/>
      <c r="W26" s="194"/>
      <c r="X26" s="194"/>
      <c r="Y26" s="194"/>
      <c r="Z26" s="194"/>
      <c r="AA26" s="194"/>
    </row>
    <row r="27" spans="1:27" ht="22.5" customHeight="1" x14ac:dyDescent="0.2">
      <c r="A27" s="194"/>
      <c r="B27" s="1766"/>
      <c r="C27" s="1533"/>
      <c r="D27" s="1534">
        <f t="shared" si="4"/>
        <v>6</v>
      </c>
      <c r="E27" s="1515" t="s">
        <v>1021</v>
      </c>
      <c r="F27" s="1516" t="e">
        <f t="shared" ref="F27:G27" si="5">#REF!</f>
        <v>#REF!</v>
      </c>
      <c r="G27" s="1517" t="e">
        <f t="shared" si="5"/>
        <v>#REF!</v>
      </c>
      <c r="H27" s="1518">
        <v>0.61111111111111116</v>
      </c>
      <c r="I27" s="1519" t="s">
        <v>1021</v>
      </c>
      <c r="J27" s="1519" t="s">
        <v>1021</v>
      </c>
      <c r="K27" s="624" t="s">
        <v>1021</v>
      </c>
      <c r="L27" s="1518">
        <v>0.77222222222222225</v>
      </c>
      <c r="M27" s="1513"/>
      <c r="N27" s="629">
        <f>'Horaire cyclistes'!M13</f>
        <v>2.013888888888889E-2</v>
      </c>
      <c r="O27" s="637" t="s">
        <v>1021</v>
      </c>
      <c r="P27" s="194"/>
      <c r="Q27" s="1520" t="s">
        <v>984</v>
      </c>
      <c r="R27" s="1521" t="s">
        <v>690</v>
      </c>
      <c r="S27" s="601"/>
      <c r="T27" s="601"/>
      <c r="U27" s="194"/>
      <c r="V27" s="194"/>
      <c r="W27" s="194"/>
      <c r="X27" s="194"/>
      <c r="Y27" s="194"/>
      <c r="Z27" s="194"/>
      <c r="AA27" s="194"/>
    </row>
    <row r="28" spans="1:27" ht="22.5" customHeight="1" x14ac:dyDescent="0.2">
      <c r="A28" s="194"/>
      <c r="B28" s="1766"/>
      <c r="C28" s="1533"/>
      <c r="D28" s="1534">
        <f t="shared" si="4"/>
        <v>7</v>
      </c>
      <c r="E28" s="1515" t="s">
        <v>1021</v>
      </c>
      <c r="F28" s="1516" t="e">
        <f t="shared" ref="F28:G28" si="6">#REF!</f>
        <v>#REF!</v>
      </c>
      <c r="G28" s="1517" t="e">
        <f t="shared" si="6"/>
        <v>#REF!</v>
      </c>
      <c r="H28" s="1518">
        <v>0.8125</v>
      </c>
      <c r="I28" s="1519" t="s">
        <v>1021</v>
      </c>
      <c r="J28" s="1519" t="s">
        <v>1021</v>
      </c>
      <c r="K28" s="624" t="s">
        <v>1021</v>
      </c>
      <c r="L28" s="1518">
        <f>'Horaire cyclistes'!L14</f>
        <v>1.0631944444444443</v>
      </c>
      <c r="M28" s="1513"/>
      <c r="N28" s="629"/>
      <c r="O28" s="637" t="s">
        <v>1021</v>
      </c>
      <c r="P28" s="194"/>
      <c r="Q28" s="1532" t="s">
        <v>690</v>
      </c>
      <c r="R28" s="1521" t="s">
        <v>690</v>
      </c>
      <c r="S28" s="601"/>
      <c r="T28" s="601"/>
      <c r="U28" s="194"/>
      <c r="V28" s="194"/>
      <c r="W28" s="194"/>
      <c r="X28" s="194"/>
      <c r="Y28" s="194"/>
      <c r="Z28" s="194"/>
      <c r="AA28" s="194"/>
    </row>
    <row r="29" spans="1:27" ht="22.5" customHeight="1" x14ac:dyDescent="0.2">
      <c r="A29" s="194"/>
      <c r="B29" s="1766"/>
      <c r="C29" s="1535"/>
      <c r="D29" s="1534">
        <f t="shared" si="4"/>
        <v>8</v>
      </c>
      <c r="E29" s="1515">
        <f>'Horaire cyclistes'!D18</f>
        <v>0</v>
      </c>
      <c r="F29" s="1516" t="e">
        <f>#REF!</f>
        <v>#REF!</v>
      </c>
      <c r="G29" s="1517" t="s">
        <v>437</v>
      </c>
      <c r="H29" s="1518">
        <v>0.35416666666666669</v>
      </c>
      <c r="I29" s="1519">
        <v>4</v>
      </c>
      <c r="J29" s="1519"/>
      <c r="K29" s="624"/>
      <c r="L29" s="1518">
        <v>0.37916666666666665</v>
      </c>
      <c r="M29" s="1513"/>
      <c r="N29" s="629"/>
      <c r="O29" s="637">
        <f>'Horaire cyclistes'!I18</f>
        <v>6.9444444444444441E-3</v>
      </c>
      <c r="P29" s="194"/>
      <c r="Q29" s="1520" t="s">
        <v>990</v>
      </c>
      <c r="R29" s="1521" t="s">
        <v>991</v>
      </c>
      <c r="T29" s="601"/>
      <c r="U29" s="194"/>
      <c r="V29" s="194"/>
      <c r="W29" s="194"/>
      <c r="X29" s="194"/>
      <c r="Y29" s="194"/>
      <c r="Z29" s="194"/>
      <c r="AA29" s="194"/>
    </row>
    <row r="30" spans="1:27" ht="22.5" customHeight="1" x14ac:dyDescent="0.2">
      <c r="A30" s="194"/>
      <c r="B30" s="2023">
        <v>45087</v>
      </c>
      <c r="C30" s="1533"/>
      <c r="D30" s="1534"/>
      <c r="E30" s="2021" t="s">
        <v>992</v>
      </c>
      <c r="F30" s="1598"/>
      <c r="G30" s="1599"/>
      <c r="H30" s="1518">
        <v>0.2986111111111111</v>
      </c>
      <c r="I30" s="1519"/>
      <c r="J30" s="1519"/>
      <c r="K30" s="624"/>
      <c r="L30" s="1518"/>
      <c r="M30" s="1513"/>
      <c r="N30" s="629"/>
      <c r="O30" s="637"/>
      <c r="P30" s="194"/>
      <c r="Q30" s="1532"/>
      <c r="R30" s="1521"/>
      <c r="S30" s="601" t="s">
        <v>993</v>
      </c>
      <c r="T30" s="601"/>
      <c r="U30" s="194"/>
      <c r="V30" s="194"/>
      <c r="W30" s="194"/>
      <c r="X30" s="194"/>
      <c r="Y30" s="194"/>
      <c r="Z30" s="194"/>
      <c r="AA30" s="194"/>
    </row>
    <row r="31" spans="1:27" ht="22.5" customHeight="1" x14ac:dyDescent="0.2">
      <c r="A31" s="194"/>
      <c r="B31" s="1766"/>
      <c r="C31" s="1533"/>
      <c r="D31" s="1534">
        <v>9</v>
      </c>
      <c r="E31" s="1536" t="s">
        <v>437</v>
      </c>
      <c r="F31" s="1516"/>
      <c r="G31" s="1517" t="s">
        <v>440</v>
      </c>
      <c r="H31" s="1518">
        <v>0.41388888888888886</v>
      </c>
      <c r="I31" s="1519">
        <v>115</v>
      </c>
      <c r="J31" s="1519"/>
      <c r="K31" s="624"/>
      <c r="L31" s="1518">
        <v>0.61250000000000004</v>
      </c>
      <c r="M31" s="1513"/>
      <c r="N31" s="629"/>
      <c r="O31" s="637"/>
      <c r="P31" s="194"/>
      <c r="Q31" s="1532" t="s">
        <v>690</v>
      </c>
      <c r="R31" s="1521" t="s">
        <v>994</v>
      </c>
      <c r="S31" s="601"/>
      <c r="T31" s="601"/>
      <c r="U31" s="194"/>
      <c r="V31" s="194"/>
      <c r="W31" s="194"/>
      <c r="X31" s="194"/>
      <c r="Y31" s="194"/>
      <c r="Z31" s="194"/>
      <c r="AA31" s="194"/>
    </row>
    <row r="32" spans="1:27" ht="22.5" customHeight="1" x14ac:dyDescent="0.2">
      <c r="A32" s="194"/>
      <c r="B32" s="1766"/>
      <c r="C32" s="1533"/>
      <c r="D32" s="1534">
        <v>10</v>
      </c>
      <c r="E32" s="1536" t="s">
        <v>440</v>
      </c>
      <c r="F32" s="1516"/>
      <c r="G32" s="1517" t="s">
        <v>441</v>
      </c>
      <c r="H32" s="1518">
        <v>0.65347222222222223</v>
      </c>
      <c r="I32" s="1519">
        <v>119</v>
      </c>
      <c r="J32" s="1519"/>
      <c r="K32" s="624"/>
      <c r="L32" s="1518">
        <v>0.86458333333333337</v>
      </c>
      <c r="M32" s="1513"/>
      <c r="N32" s="629"/>
      <c r="O32" s="637"/>
      <c r="P32" s="194"/>
      <c r="Q32" s="1520" t="s">
        <v>995</v>
      </c>
      <c r="R32" s="1521" t="s">
        <v>690</v>
      </c>
      <c r="S32" s="601"/>
      <c r="T32" s="601"/>
      <c r="U32" s="194"/>
      <c r="V32" s="194"/>
      <c r="W32" s="194"/>
      <c r="X32" s="194"/>
      <c r="Y32" s="194"/>
      <c r="Z32" s="194"/>
      <c r="AA32" s="194"/>
    </row>
    <row r="33" spans="1:27" ht="30" customHeight="1" x14ac:dyDescent="0.2">
      <c r="A33" s="194"/>
      <c r="B33" s="1766"/>
      <c r="C33" s="1533"/>
      <c r="D33" s="1534">
        <v>11</v>
      </c>
      <c r="E33" s="1536" t="s">
        <v>441</v>
      </c>
      <c r="F33" s="1516"/>
      <c r="G33" s="1517" t="s">
        <v>442</v>
      </c>
      <c r="H33" s="1518">
        <v>0.90625</v>
      </c>
      <c r="I33" s="1519">
        <v>48</v>
      </c>
      <c r="J33" s="1519"/>
      <c r="K33" s="624"/>
      <c r="L33" s="1518">
        <v>0.98958333333333337</v>
      </c>
      <c r="M33" s="1513"/>
      <c r="N33" s="629"/>
      <c r="O33" s="637"/>
      <c r="P33" s="194"/>
      <c r="Q33" s="1537" t="s">
        <v>996</v>
      </c>
      <c r="R33" s="1521" t="s">
        <v>690</v>
      </c>
      <c r="S33" s="601"/>
      <c r="T33" s="601"/>
      <c r="U33" s="194"/>
      <c r="V33" s="194"/>
      <c r="W33" s="194"/>
      <c r="X33" s="194"/>
      <c r="Y33" s="194"/>
      <c r="Z33" s="194"/>
      <c r="AA33" s="194"/>
    </row>
    <row r="34" spans="1:27" ht="22.5" customHeight="1" x14ac:dyDescent="0.2">
      <c r="A34" s="194"/>
      <c r="B34" s="2024">
        <v>45088</v>
      </c>
      <c r="C34" s="1538"/>
      <c r="D34" s="1531">
        <v>12</v>
      </c>
      <c r="E34" s="1515" t="e">
        <f t="shared" ref="E34:L34" si="7">#REF!</f>
        <v>#REF!</v>
      </c>
      <c r="F34" s="1516" t="e">
        <f t="shared" si="7"/>
        <v>#REF!</v>
      </c>
      <c r="G34" s="1517" t="e">
        <f t="shared" si="7"/>
        <v>#REF!</v>
      </c>
      <c r="H34" s="1518" t="e">
        <f t="shared" si="7"/>
        <v>#REF!</v>
      </c>
      <c r="I34" s="1519" t="e">
        <f t="shared" si="7"/>
        <v>#REF!</v>
      </c>
      <c r="J34" s="1519" t="e">
        <f t="shared" si="7"/>
        <v>#REF!</v>
      </c>
      <c r="K34" s="624" t="e">
        <f t="shared" si="7"/>
        <v>#REF!</v>
      </c>
      <c r="L34" s="1518" t="e">
        <f t="shared" si="7"/>
        <v>#REF!</v>
      </c>
      <c r="M34" s="1513"/>
      <c r="N34" s="629" t="e">
        <f t="shared" ref="N34:O34" si="8">#REF!</f>
        <v>#REF!</v>
      </c>
      <c r="O34" s="637" t="e">
        <f t="shared" si="8"/>
        <v>#REF!</v>
      </c>
      <c r="P34" s="194"/>
      <c r="Q34" s="1529" t="s">
        <v>987</v>
      </c>
      <c r="R34" s="1539" t="s">
        <v>53</v>
      </c>
      <c r="S34" s="1540"/>
      <c r="T34" s="1540"/>
      <c r="U34" s="1541"/>
      <c r="V34" s="194"/>
      <c r="W34" s="194"/>
      <c r="X34" s="194"/>
      <c r="Y34" s="194"/>
      <c r="Z34" s="194"/>
      <c r="AA34" s="194"/>
    </row>
    <row r="35" spans="1:27" ht="43.5" customHeight="1" x14ac:dyDescent="0.2">
      <c r="A35" s="194"/>
      <c r="B35" s="1766"/>
      <c r="C35" s="1542"/>
      <c r="D35" s="1531"/>
      <c r="E35" s="2021" t="s">
        <v>997</v>
      </c>
      <c r="F35" s="1598"/>
      <c r="G35" s="1599"/>
      <c r="H35" s="1518">
        <v>0.2986111111111111</v>
      </c>
      <c r="I35" s="1519"/>
      <c r="J35" s="1519"/>
      <c r="K35" s="624"/>
      <c r="L35" s="1518"/>
      <c r="M35" s="1513"/>
      <c r="N35" s="629"/>
      <c r="O35" s="637"/>
      <c r="P35" s="194"/>
      <c r="Q35" s="1520"/>
      <c r="R35" s="1539"/>
      <c r="S35" s="1521" t="s">
        <v>998</v>
      </c>
      <c r="T35" s="1521"/>
      <c r="U35" s="1541"/>
      <c r="V35" s="194"/>
      <c r="W35" s="194"/>
      <c r="X35" s="194"/>
      <c r="Y35" s="194"/>
      <c r="Z35" s="194"/>
      <c r="AA35" s="194"/>
    </row>
    <row r="36" spans="1:27" ht="43.5" customHeight="1" x14ac:dyDescent="0.2">
      <c r="A36" s="194"/>
      <c r="B36" s="1766"/>
      <c r="C36" s="1543"/>
      <c r="D36" s="1531">
        <v>13</v>
      </c>
      <c r="E36" s="1515" t="e">
        <f t="shared" ref="E36:L36" si="9">#REF!</f>
        <v>#REF!</v>
      </c>
      <c r="F36" s="1516" t="e">
        <f t="shared" si="9"/>
        <v>#REF!</v>
      </c>
      <c r="G36" s="1517" t="e">
        <f t="shared" si="9"/>
        <v>#REF!</v>
      </c>
      <c r="H36" s="1518" t="e">
        <f t="shared" si="9"/>
        <v>#REF!</v>
      </c>
      <c r="I36" s="1519" t="e">
        <f t="shared" si="9"/>
        <v>#REF!</v>
      </c>
      <c r="J36" s="1519" t="e">
        <f t="shared" si="9"/>
        <v>#REF!</v>
      </c>
      <c r="K36" s="624" t="e">
        <f t="shared" si="9"/>
        <v>#REF!</v>
      </c>
      <c r="L36" s="1518" t="e">
        <f t="shared" si="9"/>
        <v>#REF!</v>
      </c>
      <c r="M36" s="1513"/>
      <c r="N36" s="629" t="e">
        <f t="shared" ref="N36:O36" si="10">#REF!</f>
        <v>#REF!</v>
      </c>
      <c r="O36" s="637" t="e">
        <f t="shared" si="10"/>
        <v>#REF!</v>
      </c>
      <c r="P36" s="194"/>
      <c r="Q36" s="1520" t="s">
        <v>984</v>
      </c>
      <c r="R36" s="1539" t="s">
        <v>690</v>
      </c>
      <c r="S36" s="1521" t="s">
        <v>999</v>
      </c>
      <c r="T36" s="1521"/>
      <c r="U36" s="1541"/>
      <c r="V36" s="194"/>
      <c r="W36" s="194"/>
      <c r="X36" s="194"/>
      <c r="Y36" s="194"/>
      <c r="Z36" s="194"/>
      <c r="AA36" s="194"/>
    </row>
    <row r="37" spans="1:27" ht="34.5" customHeight="1" x14ac:dyDescent="0.2">
      <c r="A37" s="194"/>
      <c r="B37" s="1766"/>
      <c r="D37" s="1531" t="e">
        <f t="shared" ref="D37:L37" si="11">#REF!</f>
        <v>#REF!</v>
      </c>
      <c r="E37" s="1515" t="e">
        <f t="shared" si="11"/>
        <v>#REF!</v>
      </c>
      <c r="F37" s="1516" t="e">
        <f t="shared" si="11"/>
        <v>#REF!</v>
      </c>
      <c r="G37" s="1517" t="e">
        <f t="shared" si="11"/>
        <v>#REF!</v>
      </c>
      <c r="H37" s="1518" t="e">
        <f t="shared" si="11"/>
        <v>#REF!</v>
      </c>
      <c r="I37" s="1519" t="e">
        <f t="shared" si="11"/>
        <v>#REF!</v>
      </c>
      <c r="J37" s="1519" t="e">
        <f t="shared" si="11"/>
        <v>#REF!</v>
      </c>
      <c r="K37" s="624" t="e">
        <f t="shared" si="11"/>
        <v>#REF!</v>
      </c>
      <c r="L37" s="1518" t="e">
        <f t="shared" si="11"/>
        <v>#REF!</v>
      </c>
      <c r="M37" s="1513"/>
      <c r="N37" s="629" t="e">
        <f t="shared" ref="N37:O37" si="12">#REF!</f>
        <v>#REF!</v>
      </c>
      <c r="O37" s="637" t="e">
        <f t="shared" si="12"/>
        <v>#REF!</v>
      </c>
      <c r="P37" s="194"/>
      <c r="Q37" s="1520" t="s">
        <v>984</v>
      </c>
      <c r="R37" s="1539" t="s">
        <v>690</v>
      </c>
      <c r="S37" s="1540"/>
      <c r="T37" s="1540"/>
      <c r="U37" s="1541"/>
      <c r="V37" s="194"/>
      <c r="W37" s="194"/>
      <c r="X37" s="194"/>
      <c r="Y37" s="194"/>
      <c r="Z37" s="194"/>
      <c r="AA37" s="194"/>
    </row>
    <row r="38" spans="1:27" ht="34.5" customHeight="1" x14ac:dyDescent="0.2">
      <c r="A38" s="194"/>
      <c r="D38" s="1531" t="e">
        <f t="shared" ref="D38:L38" si="13">#REF!</f>
        <v>#REF!</v>
      </c>
      <c r="E38" s="1515" t="e">
        <f t="shared" si="13"/>
        <v>#REF!</v>
      </c>
      <c r="F38" s="1516" t="e">
        <f t="shared" si="13"/>
        <v>#REF!</v>
      </c>
      <c r="G38" s="1517" t="e">
        <f t="shared" si="13"/>
        <v>#REF!</v>
      </c>
      <c r="H38" s="1518" t="e">
        <f t="shared" si="13"/>
        <v>#REF!</v>
      </c>
      <c r="I38" s="1519" t="e">
        <f t="shared" si="13"/>
        <v>#REF!</v>
      </c>
      <c r="J38" s="1519" t="e">
        <f t="shared" si="13"/>
        <v>#REF!</v>
      </c>
      <c r="K38" s="624" t="e">
        <f t="shared" si="13"/>
        <v>#REF!</v>
      </c>
      <c r="L38" s="1518" t="e">
        <f t="shared" si="13"/>
        <v>#REF!</v>
      </c>
      <c r="M38" s="1513"/>
      <c r="N38" s="1544"/>
      <c r="O38" s="637" t="e">
        <f>#REF!</f>
        <v>#REF!</v>
      </c>
      <c r="P38" s="194"/>
      <c r="Q38" s="1520"/>
      <c r="R38" s="1539" t="s">
        <v>690</v>
      </c>
      <c r="S38" s="1540"/>
      <c r="T38" s="1540"/>
      <c r="U38" s="1541"/>
      <c r="V38" s="194"/>
      <c r="W38" s="194"/>
      <c r="X38" s="194"/>
      <c r="Y38" s="194"/>
      <c r="Z38" s="194"/>
      <c r="AA38" s="194"/>
    </row>
    <row r="39" spans="1:27" ht="35.25" customHeight="1" x14ac:dyDescent="0.2">
      <c r="A39" s="194"/>
      <c r="B39" s="1545"/>
      <c r="C39" s="1545"/>
      <c r="D39" s="1531"/>
      <c r="E39" s="2021" t="s">
        <v>1000</v>
      </c>
      <c r="F39" s="1598"/>
      <c r="G39" s="1599"/>
      <c r="H39" s="1518">
        <v>0.60416666666666663</v>
      </c>
      <c r="I39" s="1519"/>
      <c r="J39" s="1519"/>
      <c r="K39" s="624"/>
      <c r="L39" s="1518"/>
      <c r="M39" s="1513"/>
      <c r="N39" s="629"/>
      <c r="O39" s="637"/>
      <c r="P39" s="194"/>
      <c r="Q39" s="1520"/>
      <c r="R39" s="1521"/>
      <c r="S39" s="601"/>
      <c r="T39" s="601"/>
      <c r="U39" s="194"/>
      <c r="V39" s="194"/>
      <c r="W39" s="194"/>
      <c r="X39" s="194"/>
      <c r="Y39" s="194"/>
      <c r="Z39" s="194"/>
      <c r="AA39" s="194"/>
    </row>
    <row r="40" spans="1:27" ht="35.25" customHeight="1" x14ac:dyDescent="0.2">
      <c r="A40" s="194"/>
      <c r="B40" s="1545"/>
      <c r="C40" s="1545"/>
      <c r="D40" s="1531"/>
      <c r="E40" s="2021" t="s">
        <v>1001</v>
      </c>
      <c r="F40" s="1598"/>
      <c r="G40" s="1599"/>
      <c r="H40" s="1518">
        <v>0.60763888888888884</v>
      </c>
      <c r="I40" s="1519"/>
      <c r="J40" s="1519"/>
      <c r="K40" s="624"/>
      <c r="L40" s="1518"/>
      <c r="M40" s="1513"/>
      <c r="N40" s="629"/>
      <c r="O40" s="637"/>
      <c r="P40" s="194"/>
      <c r="Q40" s="1520"/>
      <c r="R40" s="1521"/>
      <c r="S40" s="601" t="s">
        <v>1002</v>
      </c>
      <c r="T40" s="601"/>
      <c r="U40" s="194"/>
      <c r="V40" s="194"/>
      <c r="W40" s="194"/>
      <c r="X40" s="194"/>
      <c r="Y40" s="194"/>
      <c r="Z40" s="194"/>
      <c r="AA40" s="194"/>
    </row>
    <row r="41" spans="1:27" ht="35.25" customHeight="1" x14ac:dyDescent="0.2">
      <c r="A41" s="194"/>
      <c r="B41" s="2025">
        <v>45089</v>
      </c>
      <c r="C41" s="1514"/>
      <c r="D41" s="640"/>
      <c r="E41" s="2021" t="s">
        <v>967</v>
      </c>
      <c r="F41" s="1598"/>
      <c r="G41" s="1599"/>
      <c r="H41" s="1518">
        <v>0.31597222222222221</v>
      </c>
      <c r="I41" s="1519"/>
      <c r="J41" s="1519"/>
      <c r="K41" s="624"/>
      <c r="L41" s="1518"/>
      <c r="M41" s="1513"/>
      <c r="N41" s="629"/>
      <c r="O41" s="637"/>
      <c r="P41" s="194"/>
      <c r="Q41" s="1520" t="s">
        <v>690</v>
      </c>
      <c r="R41" s="1521"/>
      <c r="S41" s="601" t="s">
        <v>1003</v>
      </c>
      <c r="T41" s="601"/>
      <c r="U41" s="194"/>
      <c r="V41" s="194"/>
      <c r="W41" s="194"/>
      <c r="X41" s="194"/>
      <c r="Y41" s="194"/>
      <c r="Z41" s="194"/>
      <c r="AA41" s="194"/>
    </row>
    <row r="42" spans="1:27" ht="35.25" customHeight="1" x14ac:dyDescent="0.2">
      <c r="A42" s="194"/>
      <c r="B42" s="1616"/>
      <c r="C42" s="1514"/>
      <c r="D42" s="640"/>
      <c r="E42" s="2021" t="s">
        <v>969</v>
      </c>
      <c r="F42" s="1598"/>
      <c r="G42" s="1599"/>
      <c r="H42" s="1523">
        <v>0.32291666666666669</v>
      </c>
      <c r="I42" s="1519"/>
      <c r="J42" s="1519"/>
      <c r="K42" s="624"/>
      <c r="L42" s="1518"/>
      <c r="M42" s="1513"/>
      <c r="N42" s="629"/>
      <c r="O42" s="637"/>
      <c r="P42" s="194"/>
      <c r="Q42" s="1520" t="s">
        <v>690</v>
      </c>
      <c r="R42" s="1521"/>
      <c r="S42" s="601" t="s">
        <v>1003</v>
      </c>
      <c r="T42" s="601"/>
      <c r="U42" s="194"/>
      <c r="V42" s="194"/>
      <c r="W42" s="194"/>
      <c r="X42" s="194"/>
      <c r="Y42" s="194"/>
      <c r="Z42" s="194"/>
      <c r="AA42" s="194"/>
    </row>
    <row r="43" spans="1:27" ht="13.5" customHeight="1" x14ac:dyDescent="0.2">
      <c r="A43" s="194"/>
      <c r="B43" s="1546" t="s">
        <v>1004</v>
      </c>
      <c r="C43" s="1547"/>
      <c r="D43" s="1548"/>
      <c r="E43" s="1548"/>
      <c r="F43" s="1549"/>
      <c r="G43" s="1548"/>
      <c r="H43" s="1549" t="s">
        <v>1005</v>
      </c>
      <c r="I43" s="1550">
        <f>'Horaire cyclistes'!G21</f>
        <v>0</v>
      </c>
      <c r="J43" s="1551"/>
      <c r="K43" s="1552"/>
      <c r="L43" s="1552"/>
      <c r="M43" s="1553"/>
      <c r="N43" s="1554" t="s">
        <v>1006</v>
      </c>
      <c r="O43" s="1555"/>
      <c r="P43" s="194"/>
      <c r="Q43" s="194"/>
      <c r="R43" s="496"/>
      <c r="S43" s="194"/>
      <c r="T43" s="194"/>
      <c r="U43" s="194"/>
      <c r="V43" s="194"/>
      <c r="W43" s="194"/>
      <c r="X43" s="194"/>
      <c r="Y43" s="194"/>
      <c r="Z43" s="194"/>
      <c r="AA43" s="194"/>
    </row>
    <row r="44" spans="1:27" ht="13.5" customHeight="1" x14ac:dyDescent="0.2">
      <c r="A44" s="194"/>
      <c r="B44" s="204"/>
      <c r="C44" s="194"/>
      <c r="D44" s="194"/>
      <c r="E44" s="194"/>
      <c r="F44" s="1156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496"/>
      <c r="S44" s="194"/>
      <c r="T44" s="194"/>
      <c r="U44" s="194"/>
      <c r="V44" s="194"/>
      <c r="W44" s="194"/>
      <c r="X44" s="194"/>
      <c r="Y44" s="194"/>
      <c r="Z44" s="194"/>
      <c r="AA44" s="194"/>
    </row>
    <row r="45" spans="1:27" ht="13.5" customHeight="1" x14ac:dyDescent="0.2">
      <c r="A45" s="194"/>
      <c r="B45" s="204"/>
      <c r="C45" s="194"/>
      <c r="D45" s="194"/>
      <c r="E45" s="194"/>
      <c r="F45" s="1156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496"/>
      <c r="S45" s="194"/>
      <c r="T45" s="194"/>
      <c r="U45" s="194"/>
      <c r="V45" s="194"/>
      <c r="W45" s="194"/>
      <c r="X45" s="194"/>
      <c r="Y45" s="194"/>
      <c r="Z45" s="194"/>
      <c r="AA45" s="194"/>
    </row>
    <row r="46" spans="1:27" ht="13.5" customHeight="1" x14ac:dyDescent="0.2">
      <c r="A46" s="194"/>
      <c r="B46" s="204"/>
      <c r="C46" s="194"/>
      <c r="D46" s="194"/>
      <c r="E46" s="194"/>
      <c r="F46" s="1156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496"/>
      <c r="S46" s="194"/>
      <c r="T46" s="194"/>
      <c r="U46" s="194"/>
      <c r="V46" s="194"/>
      <c r="W46" s="194"/>
      <c r="X46" s="194"/>
      <c r="Y46" s="194"/>
      <c r="Z46" s="194"/>
      <c r="AA46" s="194"/>
    </row>
    <row r="47" spans="1:27" ht="13.5" customHeight="1" x14ac:dyDescent="0.2">
      <c r="A47" s="194"/>
      <c r="B47" s="204"/>
      <c r="C47" s="194"/>
      <c r="D47" s="194"/>
      <c r="E47" s="194"/>
      <c r="F47" s="1156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496"/>
      <c r="S47" s="194"/>
      <c r="T47" s="194"/>
      <c r="U47" s="194"/>
      <c r="V47" s="194"/>
      <c r="W47" s="194"/>
      <c r="X47" s="194"/>
      <c r="Y47" s="194"/>
      <c r="Z47" s="194"/>
      <c r="AA47" s="194"/>
    </row>
    <row r="48" spans="1:27" ht="13.5" customHeight="1" x14ac:dyDescent="0.2">
      <c r="A48" s="194"/>
      <c r="B48" s="204"/>
      <c r="C48" s="194"/>
      <c r="D48" s="194"/>
      <c r="E48" s="194"/>
      <c r="F48" s="1156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496"/>
      <c r="S48" s="194"/>
      <c r="T48" s="194"/>
      <c r="U48" s="194"/>
      <c r="V48" s="194"/>
      <c r="W48" s="194"/>
      <c r="X48" s="194"/>
      <c r="Y48" s="194"/>
      <c r="Z48" s="194"/>
      <c r="AA48" s="194"/>
    </row>
    <row r="49" spans="1:27" ht="13.5" customHeight="1" x14ac:dyDescent="0.2">
      <c r="A49" s="194"/>
      <c r="B49" s="204"/>
      <c r="C49" s="194"/>
      <c r="D49" s="194"/>
      <c r="E49" s="194"/>
      <c r="F49" s="1156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496"/>
      <c r="S49" s="194"/>
      <c r="T49" s="194"/>
      <c r="U49" s="194"/>
      <c r="V49" s="194"/>
      <c r="W49" s="194"/>
      <c r="X49" s="194"/>
      <c r="Y49" s="194"/>
      <c r="Z49" s="194"/>
      <c r="AA49" s="194"/>
    </row>
    <row r="50" spans="1:27" ht="13.5" customHeight="1" x14ac:dyDescent="0.2">
      <c r="A50" s="194"/>
      <c r="B50" s="204"/>
      <c r="C50" s="194"/>
      <c r="D50" s="194"/>
      <c r="E50" s="194"/>
      <c r="F50" s="1156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496"/>
      <c r="S50" s="194"/>
      <c r="T50" s="194"/>
      <c r="U50" s="194"/>
      <c r="V50" s="194"/>
      <c r="W50" s="194"/>
      <c r="X50" s="194"/>
      <c r="Y50" s="194"/>
      <c r="Z50" s="194"/>
      <c r="AA50" s="194"/>
    </row>
    <row r="51" spans="1:27" ht="13.5" customHeight="1" x14ac:dyDescent="0.2">
      <c r="A51" s="194"/>
      <c r="B51" s="204"/>
      <c r="C51" s="194"/>
      <c r="D51" s="194"/>
      <c r="E51" s="194"/>
      <c r="F51" s="1156"/>
      <c r="G51" s="194"/>
      <c r="H51" s="194" t="s">
        <v>1007</v>
      </c>
      <c r="I51" s="194"/>
      <c r="J51" s="194"/>
      <c r="K51" s="194"/>
      <c r="L51" s="194"/>
      <c r="M51" s="194"/>
      <c r="N51" s="194"/>
      <c r="O51" s="194"/>
      <c r="P51" s="194"/>
      <c r="Q51" s="194"/>
      <c r="R51" s="496"/>
      <c r="S51" s="194"/>
      <c r="T51" s="194"/>
      <c r="U51" s="194"/>
      <c r="V51" s="194"/>
      <c r="W51" s="194"/>
      <c r="X51" s="194"/>
      <c r="Y51" s="194"/>
      <c r="Z51" s="194"/>
      <c r="AA51" s="194"/>
    </row>
    <row r="52" spans="1:27" ht="13.5" customHeight="1" x14ac:dyDescent="0.2">
      <c r="A52" s="194"/>
      <c r="B52" s="204"/>
      <c r="C52" s="194"/>
      <c r="D52" s="194"/>
      <c r="E52" s="194"/>
      <c r="F52" s="1156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496"/>
      <c r="S52" s="194"/>
      <c r="T52" s="194"/>
      <c r="U52" s="194"/>
      <c r="V52" s="194"/>
      <c r="W52" s="194"/>
      <c r="X52" s="194"/>
      <c r="Y52" s="194"/>
      <c r="Z52" s="194"/>
      <c r="AA52" s="194"/>
    </row>
    <row r="53" spans="1:27" ht="13.5" customHeight="1" x14ac:dyDescent="0.2">
      <c r="A53" s="194"/>
      <c r="B53" s="204"/>
      <c r="C53" s="194"/>
      <c r="D53" s="194"/>
      <c r="E53" s="194"/>
      <c r="F53" s="1156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496"/>
      <c r="S53" s="194"/>
      <c r="T53" s="194"/>
      <c r="U53" s="194"/>
      <c r="V53" s="194"/>
      <c r="W53" s="194"/>
      <c r="X53" s="194"/>
      <c r="Y53" s="194"/>
      <c r="Z53" s="194"/>
      <c r="AA53" s="194"/>
    </row>
    <row r="54" spans="1:27" ht="13.5" customHeight="1" x14ac:dyDescent="0.2">
      <c r="A54" s="194"/>
      <c r="B54" s="204"/>
      <c r="C54" s="194"/>
      <c r="D54" s="194"/>
      <c r="E54" s="194"/>
      <c r="F54" s="1156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496"/>
      <c r="S54" s="194"/>
      <c r="T54" s="194"/>
      <c r="U54" s="194"/>
      <c r="V54" s="194"/>
      <c r="W54" s="194"/>
      <c r="X54" s="194"/>
      <c r="Y54" s="194"/>
      <c r="Z54" s="194"/>
      <c r="AA54" s="194"/>
    </row>
    <row r="55" spans="1:27" ht="13.5" customHeight="1" x14ac:dyDescent="0.2">
      <c r="A55" s="194"/>
      <c r="B55" s="204"/>
      <c r="C55" s="194"/>
      <c r="D55" s="194"/>
      <c r="E55" s="194"/>
      <c r="F55" s="1156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496"/>
      <c r="S55" s="194"/>
      <c r="T55" s="194"/>
      <c r="U55" s="194"/>
      <c r="V55" s="194"/>
      <c r="W55" s="194"/>
      <c r="X55" s="194"/>
      <c r="Y55" s="194"/>
      <c r="Z55" s="194"/>
      <c r="AA55" s="194"/>
    </row>
    <row r="56" spans="1:27" ht="13.5" customHeight="1" x14ac:dyDescent="0.2">
      <c r="A56" s="194"/>
      <c r="B56" s="204"/>
      <c r="C56" s="194"/>
      <c r="D56" s="194"/>
      <c r="E56" s="194"/>
      <c r="F56" s="1156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496"/>
      <c r="S56" s="194"/>
      <c r="T56" s="194"/>
      <c r="U56" s="194"/>
      <c r="V56" s="194"/>
      <c r="W56" s="194"/>
      <c r="X56" s="194"/>
      <c r="Y56" s="194"/>
      <c r="Z56" s="194"/>
      <c r="AA56" s="194"/>
    </row>
    <row r="57" spans="1:27" ht="13.5" customHeight="1" x14ac:dyDescent="0.2">
      <c r="A57" s="194"/>
      <c r="B57" s="204"/>
      <c r="C57" s="194"/>
      <c r="D57" s="194"/>
      <c r="E57" s="194"/>
      <c r="F57" s="1156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496"/>
      <c r="S57" s="194"/>
      <c r="T57" s="194"/>
      <c r="U57" s="194"/>
      <c r="V57" s="194"/>
      <c r="W57" s="194"/>
      <c r="X57" s="194"/>
      <c r="Y57" s="194"/>
      <c r="Z57" s="194"/>
      <c r="AA57" s="194"/>
    </row>
    <row r="58" spans="1:27" ht="13.5" customHeight="1" x14ac:dyDescent="0.2">
      <c r="A58" s="194"/>
      <c r="B58" s="204"/>
      <c r="C58" s="194"/>
      <c r="D58" s="194"/>
      <c r="E58" s="194"/>
      <c r="F58" s="1156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496"/>
      <c r="S58" s="194"/>
      <c r="T58" s="194"/>
      <c r="U58" s="194"/>
      <c r="V58" s="194"/>
      <c r="W58" s="194"/>
      <c r="X58" s="194"/>
      <c r="Y58" s="194"/>
      <c r="Z58" s="194"/>
      <c r="AA58" s="194"/>
    </row>
    <row r="59" spans="1:27" ht="13.5" customHeight="1" x14ac:dyDescent="0.2">
      <c r="A59" s="194"/>
      <c r="B59" s="204"/>
      <c r="C59" s="194"/>
      <c r="D59" s="194"/>
      <c r="E59" s="194"/>
      <c r="F59" s="1156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496"/>
      <c r="S59" s="194"/>
      <c r="T59" s="194"/>
      <c r="U59" s="194"/>
      <c r="V59" s="194"/>
      <c r="W59" s="194"/>
      <c r="X59" s="194"/>
      <c r="Y59" s="194"/>
      <c r="Z59" s="194"/>
      <c r="AA59" s="194"/>
    </row>
    <row r="60" spans="1:27" ht="13.5" customHeight="1" x14ac:dyDescent="0.2">
      <c r="A60" s="194"/>
      <c r="B60" s="204"/>
      <c r="C60" s="194"/>
      <c r="D60" s="194"/>
      <c r="E60" s="194"/>
      <c r="F60" s="1156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496"/>
      <c r="S60" s="194"/>
      <c r="T60" s="194"/>
      <c r="U60" s="194"/>
      <c r="V60" s="194"/>
      <c r="W60" s="194"/>
      <c r="X60" s="194"/>
      <c r="Y60" s="194"/>
      <c r="Z60" s="194"/>
      <c r="AA60" s="194"/>
    </row>
    <row r="61" spans="1:27" ht="13.5" customHeight="1" x14ac:dyDescent="0.2">
      <c r="A61" s="194"/>
      <c r="B61" s="204"/>
      <c r="C61" s="194"/>
      <c r="D61" s="194"/>
      <c r="E61" s="194"/>
      <c r="F61" s="1156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496"/>
      <c r="S61" s="194"/>
      <c r="T61" s="194"/>
      <c r="U61" s="194"/>
      <c r="V61" s="194"/>
      <c r="W61" s="194"/>
      <c r="X61" s="194"/>
      <c r="Y61" s="194"/>
      <c r="Z61" s="194"/>
      <c r="AA61" s="194"/>
    </row>
    <row r="62" spans="1:27" ht="13.5" customHeight="1" x14ac:dyDescent="0.2">
      <c r="A62" s="194"/>
      <c r="B62" s="204"/>
      <c r="C62" s="194"/>
      <c r="D62" s="194"/>
      <c r="E62" s="194"/>
      <c r="F62" s="1156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496"/>
      <c r="S62" s="194"/>
      <c r="T62" s="194"/>
      <c r="U62" s="194"/>
      <c r="V62" s="194"/>
      <c r="W62" s="194"/>
      <c r="X62" s="194"/>
      <c r="Y62" s="194"/>
      <c r="Z62" s="194"/>
      <c r="AA62" s="194"/>
    </row>
    <row r="63" spans="1:27" ht="13.5" customHeight="1" x14ac:dyDescent="0.2">
      <c r="A63" s="194"/>
      <c r="B63" s="204"/>
      <c r="C63" s="194"/>
      <c r="D63" s="194"/>
      <c r="E63" s="194"/>
      <c r="F63" s="1156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496"/>
      <c r="S63" s="194"/>
      <c r="T63" s="194"/>
      <c r="U63" s="194"/>
      <c r="V63" s="194"/>
      <c r="W63" s="194"/>
      <c r="X63" s="194"/>
      <c r="Y63" s="194"/>
      <c r="Z63" s="194"/>
      <c r="AA63" s="194"/>
    </row>
    <row r="64" spans="1:27" ht="13.5" customHeight="1" x14ac:dyDescent="0.2">
      <c r="A64" s="194"/>
      <c r="B64" s="204"/>
      <c r="C64" s="194"/>
      <c r="D64" s="194"/>
      <c r="E64" s="194"/>
      <c r="F64" s="1156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496"/>
      <c r="S64" s="194"/>
      <c r="T64" s="194"/>
      <c r="U64" s="194"/>
      <c r="V64" s="194"/>
      <c r="W64" s="194"/>
      <c r="X64" s="194"/>
      <c r="Y64" s="194"/>
      <c r="Z64" s="194"/>
      <c r="AA64" s="194"/>
    </row>
    <row r="65" spans="1:27" ht="13.5" customHeight="1" x14ac:dyDescent="0.2">
      <c r="A65" s="194"/>
      <c r="B65" s="204"/>
      <c r="C65" s="194"/>
      <c r="D65" s="194"/>
      <c r="E65" s="194"/>
      <c r="F65" s="1156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496"/>
      <c r="S65" s="194"/>
      <c r="T65" s="194"/>
      <c r="U65" s="194"/>
      <c r="V65" s="194"/>
      <c r="W65" s="194"/>
      <c r="X65" s="194"/>
      <c r="Y65" s="194"/>
      <c r="Z65" s="194"/>
      <c r="AA65" s="194"/>
    </row>
    <row r="66" spans="1:27" ht="13.5" customHeight="1" x14ac:dyDescent="0.2">
      <c r="A66" s="194"/>
      <c r="B66" s="204"/>
      <c r="C66" s="194"/>
      <c r="D66" s="194"/>
      <c r="E66" s="194"/>
      <c r="F66" s="1156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496"/>
      <c r="S66" s="194"/>
      <c r="T66" s="194"/>
      <c r="U66" s="194"/>
      <c r="V66" s="194"/>
      <c r="W66" s="194"/>
      <c r="X66" s="194"/>
      <c r="Y66" s="194"/>
      <c r="Z66" s="194"/>
      <c r="AA66" s="194"/>
    </row>
    <row r="67" spans="1:27" ht="13.5" customHeight="1" x14ac:dyDescent="0.2">
      <c r="A67" s="194"/>
      <c r="B67" s="204"/>
      <c r="C67" s="194"/>
      <c r="D67" s="194"/>
      <c r="E67" s="194"/>
      <c r="F67" s="1156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496"/>
      <c r="S67" s="194"/>
      <c r="T67" s="194"/>
      <c r="U67" s="194"/>
      <c r="V67" s="194"/>
      <c r="W67" s="194"/>
      <c r="X67" s="194"/>
      <c r="Y67" s="194"/>
      <c r="Z67" s="194"/>
      <c r="AA67" s="194"/>
    </row>
    <row r="68" spans="1:27" ht="13.5" customHeight="1" x14ac:dyDescent="0.2">
      <c r="A68" s="194"/>
      <c r="B68" s="204"/>
      <c r="C68" s="194"/>
      <c r="D68" s="194"/>
      <c r="E68" s="194"/>
      <c r="F68" s="1156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496"/>
      <c r="S68" s="194"/>
      <c r="T68" s="194"/>
      <c r="U68" s="194"/>
      <c r="V68" s="194"/>
      <c r="W68" s="194"/>
      <c r="X68" s="194"/>
      <c r="Y68" s="194"/>
      <c r="Z68" s="194"/>
      <c r="AA68" s="194"/>
    </row>
    <row r="69" spans="1:27" ht="13.5" customHeight="1" x14ac:dyDescent="0.2">
      <c r="A69" s="194"/>
      <c r="B69" s="204"/>
      <c r="C69" s="194"/>
      <c r="D69" s="194"/>
      <c r="E69" s="194"/>
      <c r="F69" s="1156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496"/>
      <c r="S69" s="194"/>
      <c r="T69" s="194"/>
      <c r="U69" s="194"/>
      <c r="V69" s="194"/>
      <c r="W69" s="194"/>
      <c r="X69" s="194"/>
      <c r="Y69" s="194"/>
      <c r="Z69" s="194"/>
      <c r="AA69" s="194"/>
    </row>
    <row r="70" spans="1:27" ht="13.5" customHeight="1" x14ac:dyDescent="0.2">
      <c r="A70" s="194"/>
      <c r="B70" s="204"/>
      <c r="C70" s="194"/>
      <c r="D70" s="194"/>
      <c r="E70" s="194"/>
      <c r="F70" s="1156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496"/>
      <c r="S70" s="194"/>
      <c r="T70" s="194"/>
      <c r="U70" s="194"/>
      <c r="V70" s="194"/>
      <c r="W70" s="194"/>
      <c r="X70" s="194"/>
      <c r="Y70" s="194"/>
      <c r="Z70" s="194"/>
      <c r="AA70" s="194"/>
    </row>
    <row r="71" spans="1:27" ht="13.5" customHeight="1" x14ac:dyDescent="0.2">
      <c r="A71" s="194"/>
      <c r="B71" s="204"/>
      <c r="C71" s="194"/>
      <c r="D71" s="194"/>
      <c r="E71" s="194"/>
      <c r="F71" s="1156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496"/>
      <c r="S71" s="194"/>
      <c r="T71" s="194"/>
      <c r="U71" s="194"/>
      <c r="V71" s="194"/>
      <c r="W71" s="194"/>
      <c r="X71" s="194"/>
      <c r="Y71" s="194"/>
      <c r="Z71" s="194"/>
      <c r="AA71" s="194"/>
    </row>
    <row r="72" spans="1:27" ht="13.5" customHeight="1" x14ac:dyDescent="0.2">
      <c r="A72" s="194"/>
      <c r="B72" s="204"/>
      <c r="C72" s="194"/>
      <c r="D72" s="194"/>
      <c r="E72" s="194"/>
      <c r="F72" s="1156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496"/>
      <c r="S72" s="194"/>
      <c r="T72" s="194"/>
      <c r="U72" s="194"/>
      <c r="V72" s="194"/>
      <c r="W72" s="194"/>
      <c r="X72" s="194"/>
      <c r="Y72" s="194"/>
      <c r="Z72" s="194"/>
      <c r="AA72" s="194"/>
    </row>
    <row r="73" spans="1:27" ht="13.5" customHeight="1" x14ac:dyDescent="0.2">
      <c r="A73" s="194"/>
      <c r="B73" s="204"/>
      <c r="C73" s="194"/>
      <c r="D73" s="194"/>
      <c r="E73" s="194"/>
      <c r="F73" s="1156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496"/>
      <c r="S73" s="194"/>
      <c r="T73" s="194"/>
      <c r="U73" s="194"/>
      <c r="V73" s="194"/>
      <c r="W73" s="194"/>
      <c r="X73" s="194"/>
      <c r="Y73" s="194"/>
      <c r="Z73" s="194"/>
      <c r="AA73" s="194"/>
    </row>
    <row r="74" spans="1:27" ht="13.5" customHeight="1" x14ac:dyDescent="0.2">
      <c r="A74" s="194"/>
      <c r="B74" s="204"/>
      <c r="C74" s="194"/>
      <c r="D74" s="194"/>
      <c r="E74" s="194"/>
      <c r="F74" s="1156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496"/>
      <c r="S74" s="194"/>
      <c r="T74" s="194"/>
      <c r="U74" s="194"/>
      <c r="V74" s="194"/>
      <c r="W74" s="194"/>
      <c r="X74" s="194"/>
      <c r="Y74" s="194"/>
      <c r="Z74" s="194"/>
      <c r="AA74" s="194"/>
    </row>
    <row r="75" spans="1:27" ht="13.5" customHeight="1" x14ac:dyDescent="0.2">
      <c r="A75" s="194"/>
      <c r="B75" s="204"/>
      <c r="C75" s="194"/>
      <c r="D75" s="194"/>
      <c r="E75" s="194"/>
      <c r="F75" s="1156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496"/>
      <c r="S75" s="194"/>
      <c r="T75" s="194"/>
      <c r="U75" s="194"/>
      <c r="V75" s="194"/>
      <c r="W75" s="194"/>
      <c r="X75" s="194"/>
      <c r="Y75" s="194"/>
      <c r="Z75" s="194"/>
      <c r="AA75" s="194"/>
    </row>
    <row r="76" spans="1:27" ht="13.5" customHeight="1" x14ac:dyDescent="0.2">
      <c r="A76" s="194"/>
      <c r="B76" s="204"/>
      <c r="C76" s="194"/>
      <c r="D76" s="194"/>
      <c r="E76" s="194"/>
      <c r="F76" s="1156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496"/>
      <c r="S76" s="194"/>
      <c r="T76" s="194"/>
      <c r="U76" s="194"/>
      <c r="V76" s="194"/>
      <c r="W76" s="194"/>
      <c r="X76" s="194"/>
      <c r="Y76" s="194"/>
      <c r="Z76" s="194"/>
      <c r="AA76" s="194"/>
    </row>
    <row r="77" spans="1:27" ht="13.5" customHeight="1" x14ac:dyDescent="0.2">
      <c r="A77" s="194"/>
      <c r="B77" s="204"/>
      <c r="C77" s="194"/>
      <c r="D77" s="194"/>
      <c r="E77" s="194"/>
      <c r="F77" s="1156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496"/>
      <c r="S77" s="194"/>
      <c r="T77" s="194"/>
      <c r="U77" s="194"/>
      <c r="V77" s="194"/>
      <c r="W77" s="194"/>
      <c r="X77" s="194"/>
      <c r="Y77" s="194"/>
      <c r="Z77" s="194"/>
      <c r="AA77" s="194"/>
    </row>
    <row r="78" spans="1:27" ht="13.5" customHeight="1" x14ac:dyDescent="0.2">
      <c r="A78" s="194"/>
      <c r="B78" s="204"/>
      <c r="C78" s="194"/>
      <c r="D78" s="194"/>
      <c r="E78" s="194"/>
      <c r="F78" s="1156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496"/>
      <c r="S78" s="194"/>
      <c r="T78" s="194"/>
      <c r="U78" s="194"/>
      <c r="V78" s="194"/>
      <c r="W78" s="194"/>
      <c r="X78" s="194"/>
      <c r="Y78" s="194"/>
      <c r="Z78" s="194"/>
      <c r="AA78" s="194"/>
    </row>
    <row r="79" spans="1:27" ht="13.5" customHeight="1" x14ac:dyDescent="0.2">
      <c r="A79" s="194"/>
      <c r="B79" s="204"/>
      <c r="C79" s="194"/>
      <c r="D79" s="194"/>
      <c r="E79" s="194"/>
      <c r="F79" s="1156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496"/>
      <c r="S79" s="194"/>
      <c r="T79" s="194"/>
      <c r="U79" s="194"/>
      <c r="V79" s="194"/>
      <c r="W79" s="194"/>
      <c r="X79" s="194"/>
      <c r="Y79" s="194"/>
      <c r="Z79" s="194"/>
      <c r="AA79" s="194"/>
    </row>
    <row r="80" spans="1:27" ht="13.5" customHeight="1" x14ac:dyDescent="0.2">
      <c r="A80" s="194"/>
      <c r="B80" s="204"/>
      <c r="C80" s="194"/>
      <c r="D80" s="194"/>
      <c r="E80" s="194"/>
      <c r="F80" s="1156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496"/>
      <c r="S80" s="194"/>
      <c r="T80" s="194"/>
      <c r="U80" s="194"/>
      <c r="V80" s="194"/>
      <c r="W80" s="194"/>
      <c r="X80" s="194"/>
      <c r="Y80" s="194"/>
      <c r="Z80" s="194"/>
      <c r="AA80" s="194"/>
    </row>
    <row r="81" spans="1:27" ht="13.5" customHeight="1" x14ac:dyDescent="0.2">
      <c r="A81" s="194"/>
      <c r="B81" s="204"/>
      <c r="C81" s="194"/>
      <c r="D81" s="194"/>
      <c r="E81" s="194"/>
      <c r="F81" s="1156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496"/>
      <c r="S81" s="194"/>
      <c r="T81" s="194"/>
      <c r="U81" s="194"/>
      <c r="V81" s="194"/>
      <c r="W81" s="194"/>
      <c r="X81" s="194"/>
      <c r="Y81" s="194"/>
      <c r="Z81" s="194"/>
      <c r="AA81" s="194"/>
    </row>
    <row r="82" spans="1:27" ht="13.5" customHeight="1" x14ac:dyDescent="0.2">
      <c r="A82" s="194"/>
      <c r="B82" s="204"/>
      <c r="C82" s="194"/>
      <c r="D82" s="194"/>
      <c r="E82" s="194"/>
      <c r="F82" s="1156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496"/>
      <c r="S82" s="194"/>
      <c r="T82" s="194"/>
      <c r="U82" s="194"/>
      <c r="V82" s="194"/>
      <c r="W82" s="194"/>
      <c r="X82" s="194"/>
      <c r="Y82" s="194"/>
      <c r="Z82" s="194"/>
      <c r="AA82" s="194"/>
    </row>
    <row r="83" spans="1:27" ht="13.5" customHeight="1" x14ac:dyDescent="0.2">
      <c r="A83" s="194"/>
      <c r="B83" s="204"/>
      <c r="C83" s="194"/>
      <c r="D83" s="194"/>
      <c r="E83" s="194"/>
      <c r="F83" s="1156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496"/>
      <c r="S83" s="194"/>
      <c r="T83" s="194"/>
      <c r="U83" s="194"/>
      <c r="V83" s="194"/>
      <c r="W83" s="194"/>
      <c r="X83" s="194"/>
      <c r="Y83" s="194"/>
      <c r="Z83" s="194"/>
      <c r="AA83" s="194"/>
    </row>
    <row r="84" spans="1:27" ht="13.5" customHeight="1" x14ac:dyDescent="0.2">
      <c r="A84" s="194"/>
      <c r="B84" s="204"/>
      <c r="C84" s="194"/>
      <c r="D84" s="194"/>
      <c r="E84" s="194"/>
      <c r="F84" s="1156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496"/>
      <c r="S84" s="194"/>
      <c r="T84" s="194"/>
      <c r="U84" s="194"/>
      <c r="V84" s="194"/>
      <c r="W84" s="194"/>
      <c r="X84" s="194"/>
      <c r="Y84" s="194"/>
      <c r="Z84" s="194"/>
      <c r="AA84" s="194"/>
    </row>
    <row r="85" spans="1:27" ht="13.5" customHeight="1" x14ac:dyDescent="0.2">
      <c r="A85" s="194"/>
      <c r="B85" s="204"/>
      <c r="C85" s="194"/>
      <c r="D85" s="194"/>
      <c r="E85" s="194"/>
      <c r="F85" s="1156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496"/>
      <c r="S85" s="194"/>
      <c r="T85" s="194"/>
      <c r="U85" s="194"/>
      <c r="V85" s="194"/>
      <c r="W85" s="194"/>
      <c r="X85" s="194"/>
      <c r="Y85" s="194"/>
      <c r="Z85" s="194"/>
      <c r="AA85" s="194"/>
    </row>
    <row r="86" spans="1:27" ht="13.5" customHeight="1" x14ac:dyDescent="0.2">
      <c r="A86" s="194"/>
      <c r="B86" s="204"/>
      <c r="C86" s="194"/>
      <c r="D86" s="194"/>
      <c r="E86" s="194"/>
      <c r="F86" s="1156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496"/>
      <c r="S86" s="194"/>
      <c r="T86" s="194"/>
      <c r="U86" s="194"/>
      <c r="V86" s="194"/>
      <c r="W86" s="194"/>
      <c r="X86" s="194"/>
      <c r="Y86" s="194"/>
      <c r="Z86" s="194"/>
      <c r="AA86" s="194"/>
    </row>
    <row r="87" spans="1:27" ht="13.5" customHeight="1" x14ac:dyDescent="0.2">
      <c r="A87" s="194"/>
      <c r="B87" s="204"/>
      <c r="C87" s="194"/>
      <c r="D87" s="194"/>
      <c r="E87" s="194"/>
      <c r="F87" s="1156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496"/>
      <c r="S87" s="194"/>
      <c r="T87" s="194"/>
      <c r="U87" s="194"/>
      <c r="V87" s="194"/>
      <c r="W87" s="194"/>
      <c r="X87" s="194"/>
      <c r="Y87" s="194"/>
      <c r="Z87" s="194"/>
      <c r="AA87" s="194"/>
    </row>
    <row r="88" spans="1:27" ht="13.5" customHeight="1" x14ac:dyDescent="0.2">
      <c r="A88" s="194"/>
      <c r="B88" s="204"/>
      <c r="C88" s="194"/>
      <c r="D88" s="194"/>
      <c r="E88" s="194"/>
      <c r="F88" s="1156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496"/>
      <c r="S88" s="194"/>
      <c r="T88" s="194"/>
      <c r="U88" s="194"/>
      <c r="V88" s="194"/>
      <c r="W88" s="194"/>
      <c r="X88" s="194"/>
      <c r="Y88" s="194"/>
      <c r="Z88" s="194"/>
      <c r="AA88" s="194"/>
    </row>
    <row r="89" spans="1:27" ht="13.5" customHeight="1" x14ac:dyDescent="0.2">
      <c r="A89" s="194"/>
      <c r="B89" s="204"/>
      <c r="C89" s="194"/>
      <c r="D89" s="194"/>
      <c r="E89" s="194"/>
      <c r="F89" s="1156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496"/>
      <c r="S89" s="194"/>
      <c r="T89" s="194"/>
      <c r="U89" s="194"/>
      <c r="V89" s="194"/>
      <c r="W89" s="194"/>
      <c r="X89" s="194"/>
      <c r="Y89" s="194"/>
      <c r="Z89" s="194"/>
      <c r="AA89" s="194"/>
    </row>
    <row r="90" spans="1:27" ht="13.5" customHeight="1" x14ac:dyDescent="0.2">
      <c r="A90" s="194"/>
      <c r="B90" s="204"/>
      <c r="C90" s="194"/>
      <c r="D90" s="194"/>
      <c r="E90" s="194"/>
      <c r="F90" s="1156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496"/>
      <c r="S90" s="194"/>
      <c r="T90" s="194"/>
      <c r="U90" s="194"/>
      <c r="V90" s="194"/>
      <c r="W90" s="194"/>
      <c r="X90" s="194"/>
      <c r="Y90" s="194"/>
      <c r="Z90" s="194"/>
      <c r="AA90" s="194"/>
    </row>
    <row r="91" spans="1:27" ht="13.5" customHeight="1" x14ac:dyDescent="0.2">
      <c r="A91" s="194"/>
      <c r="B91" s="204"/>
      <c r="C91" s="194"/>
      <c r="D91" s="194"/>
      <c r="E91" s="194"/>
      <c r="F91" s="1156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496"/>
      <c r="S91" s="194"/>
      <c r="T91" s="194"/>
      <c r="U91" s="194"/>
      <c r="V91" s="194"/>
      <c r="W91" s="194"/>
      <c r="X91" s="194"/>
      <c r="Y91" s="194"/>
      <c r="Z91" s="194"/>
      <c r="AA91" s="194"/>
    </row>
    <row r="92" spans="1:27" ht="13.5" customHeight="1" x14ac:dyDescent="0.2">
      <c r="A92" s="194"/>
      <c r="B92" s="204"/>
      <c r="C92" s="194"/>
      <c r="D92" s="194"/>
      <c r="E92" s="194"/>
      <c r="F92" s="1156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496"/>
      <c r="S92" s="194"/>
      <c r="T92" s="194"/>
      <c r="U92" s="194"/>
      <c r="V92" s="194"/>
      <c r="W92" s="194"/>
      <c r="X92" s="194"/>
      <c r="Y92" s="194"/>
      <c r="Z92" s="194"/>
      <c r="AA92" s="194"/>
    </row>
    <row r="93" spans="1:27" ht="13.5" customHeight="1" x14ac:dyDescent="0.2">
      <c r="A93" s="194"/>
      <c r="B93" s="204"/>
      <c r="C93" s="194"/>
      <c r="D93" s="194"/>
      <c r="E93" s="194"/>
      <c r="F93" s="1156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496"/>
      <c r="S93" s="194"/>
      <c r="T93" s="194"/>
      <c r="U93" s="194"/>
      <c r="V93" s="194"/>
      <c r="W93" s="194"/>
      <c r="X93" s="194"/>
      <c r="Y93" s="194"/>
      <c r="Z93" s="194"/>
      <c r="AA93" s="194"/>
    </row>
    <row r="94" spans="1:27" ht="13.5" customHeight="1" x14ac:dyDescent="0.2">
      <c r="A94" s="194"/>
      <c r="B94" s="204"/>
      <c r="C94" s="194"/>
      <c r="D94" s="194"/>
      <c r="E94" s="194"/>
      <c r="F94" s="1156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496"/>
      <c r="S94" s="194"/>
      <c r="T94" s="194"/>
      <c r="U94" s="194"/>
      <c r="V94" s="194"/>
      <c r="W94" s="194"/>
      <c r="X94" s="194"/>
      <c r="Y94" s="194"/>
      <c r="Z94" s="194"/>
      <c r="AA94" s="194"/>
    </row>
    <row r="95" spans="1:27" ht="13.5" customHeight="1" x14ac:dyDescent="0.2">
      <c r="A95" s="194"/>
      <c r="B95" s="204"/>
      <c r="C95" s="194"/>
      <c r="D95" s="194"/>
      <c r="E95" s="194"/>
      <c r="F95" s="1156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496"/>
      <c r="S95" s="194"/>
      <c r="T95" s="194"/>
      <c r="U95" s="194"/>
      <c r="V95" s="194"/>
      <c r="W95" s="194"/>
      <c r="X95" s="194"/>
      <c r="Y95" s="194"/>
      <c r="Z95" s="194"/>
      <c r="AA95" s="194"/>
    </row>
    <row r="96" spans="1:27" ht="13.5" customHeight="1" x14ac:dyDescent="0.2">
      <c r="A96" s="194"/>
      <c r="B96" s="204"/>
      <c r="C96" s="194"/>
      <c r="D96" s="194"/>
      <c r="E96" s="194"/>
      <c r="F96" s="1156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496"/>
      <c r="S96" s="194"/>
      <c r="T96" s="194"/>
      <c r="U96" s="194"/>
      <c r="V96" s="194"/>
      <c r="W96" s="194"/>
      <c r="X96" s="194"/>
      <c r="Y96" s="194"/>
      <c r="Z96" s="194"/>
      <c r="AA96" s="194"/>
    </row>
    <row r="97" spans="1:27" ht="13.5" customHeight="1" x14ac:dyDescent="0.2">
      <c r="A97" s="194"/>
      <c r="B97" s="204"/>
      <c r="C97" s="194"/>
      <c r="D97" s="194"/>
      <c r="E97" s="194"/>
      <c r="F97" s="1156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496"/>
      <c r="S97" s="194"/>
      <c r="T97" s="194"/>
      <c r="U97" s="194"/>
      <c r="V97" s="194"/>
      <c r="W97" s="194"/>
      <c r="X97" s="194"/>
      <c r="Y97" s="194"/>
      <c r="Z97" s="194"/>
      <c r="AA97" s="194"/>
    </row>
    <row r="98" spans="1:27" ht="13.5" customHeight="1" x14ac:dyDescent="0.2">
      <c r="A98" s="194"/>
      <c r="B98" s="204"/>
      <c r="C98" s="194"/>
      <c r="D98" s="194"/>
      <c r="E98" s="194"/>
      <c r="F98" s="1156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496"/>
      <c r="S98" s="194"/>
      <c r="T98" s="194"/>
      <c r="U98" s="194"/>
      <c r="V98" s="194"/>
      <c r="W98" s="194"/>
      <c r="X98" s="194"/>
      <c r="Y98" s="194"/>
      <c r="Z98" s="194"/>
      <c r="AA98" s="194"/>
    </row>
    <row r="99" spans="1:27" ht="13.5" customHeight="1" x14ac:dyDescent="0.2">
      <c r="A99" s="194"/>
      <c r="B99" s="204"/>
      <c r="C99" s="194"/>
      <c r="D99" s="194"/>
      <c r="E99" s="194"/>
      <c r="F99" s="1156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496"/>
      <c r="S99" s="194"/>
      <c r="T99" s="194"/>
      <c r="U99" s="194"/>
      <c r="V99" s="194"/>
      <c r="W99" s="194"/>
      <c r="X99" s="194"/>
      <c r="Y99" s="194"/>
      <c r="Z99" s="194"/>
      <c r="AA99" s="194"/>
    </row>
    <row r="100" spans="1:27" ht="13.5" customHeight="1" x14ac:dyDescent="0.2">
      <c r="A100" s="194"/>
      <c r="B100" s="204"/>
      <c r="C100" s="194"/>
      <c r="D100" s="194"/>
      <c r="E100" s="194"/>
      <c r="F100" s="1156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496"/>
      <c r="S100" s="194"/>
      <c r="T100" s="194"/>
      <c r="U100" s="194"/>
      <c r="V100" s="194"/>
      <c r="W100" s="194"/>
      <c r="X100" s="194"/>
      <c r="Y100" s="194"/>
      <c r="Z100" s="194"/>
      <c r="AA100" s="194"/>
    </row>
    <row r="101" spans="1:27" ht="13.5" customHeight="1" x14ac:dyDescent="0.2">
      <c r="A101" s="194"/>
      <c r="B101" s="204"/>
      <c r="C101" s="194"/>
      <c r="D101" s="194"/>
      <c r="E101" s="194"/>
      <c r="F101" s="1156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496"/>
      <c r="S101" s="194"/>
      <c r="T101" s="194"/>
      <c r="U101" s="194"/>
      <c r="V101" s="194"/>
      <c r="W101" s="194"/>
      <c r="X101" s="194"/>
      <c r="Y101" s="194"/>
      <c r="Z101" s="194"/>
      <c r="AA101" s="194"/>
    </row>
    <row r="102" spans="1:27" ht="13.5" customHeight="1" x14ac:dyDescent="0.2">
      <c r="A102" s="194"/>
      <c r="B102" s="204"/>
      <c r="C102" s="194"/>
      <c r="D102" s="194"/>
      <c r="E102" s="194"/>
      <c r="F102" s="1156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496"/>
      <c r="S102" s="194"/>
      <c r="T102" s="194"/>
      <c r="U102" s="194"/>
      <c r="V102" s="194"/>
      <c r="W102" s="194"/>
      <c r="X102" s="194"/>
      <c r="Y102" s="194"/>
      <c r="Z102" s="194"/>
      <c r="AA102" s="194"/>
    </row>
    <row r="103" spans="1:27" ht="13.5" customHeight="1" x14ac:dyDescent="0.2">
      <c r="A103" s="194"/>
      <c r="B103" s="204"/>
      <c r="C103" s="194"/>
      <c r="D103" s="194"/>
      <c r="E103" s="194"/>
      <c r="F103" s="1156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496"/>
      <c r="S103" s="194"/>
      <c r="T103" s="194"/>
      <c r="U103" s="194"/>
      <c r="V103" s="194"/>
      <c r="W103" s="194"/>
      <c r="X103" s="194"/>
      <c r="Y103" s="194"/>
      <c r="Z103" s="194"/>
      <c r="AA103" s="194"/>
    </row>
    <row r="104" spans="1:27" ht="13.5" customHeight="1" x14ac:dyDescent="0.2">
      <c r="A104" s="194"/>
      <c r="B104" s="204"/>
      <c r="C104" s="194"/>
      <c r="D104" s="194"/>
      <c r="E104" s="194"/>
      <c r="F104" s="1156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496"/>
      <c r="S104" s="194"/>
      <c r="T104" s="194"/>
      <c r="U104" s="194"/>
      <c r="V104" s="194"/>
      <c r="W104" s="194"/>
      <c r="X104" s="194"/>
      <c r="Y104" s="194"/>
      <c r="Z104" s="194"/>
      <c r="AA104" s="194"/>
    </row>
    <row r="105" spans="1:27" ht="13.5" customHeight="1" x14ac:dyDescent="0.2">
      <c r="A105" s="194"/>
      <c r="B105" s="204"/>
      <c r="C105" s="194"/>
      <c r="D105" s="194"/>
      <c r="E105" s="194"/>
      <c r="F105" s="1156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496"/>
      <c r="S105" s="194"/>
      <c r="T105" s="194"/>
      <c r="U105" s="194"/>
      <c r="V105" s="194"/>
      <c r="W105" s="194"/>
      <c r="X105" s="194"/>
      <c r="Y105" s="194"/>
      <c r="Z105" s="194"/>
      <c r="AA105" s="194"/>
    </row>
    <row r="106" spans="1:27" ht="13.5" customHeight="1" x14ac:dyDescent="0.2">
      <c r="A106" s="194"/>
      <c r="B106" s="204"/>
      <c r="C106" s="194"/>
      <c r="D106" s="194"/>
      <c r="E106" s="194"/>
      <c r="F106" s="1156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496"/>
      <c r="S106" s="194"/>
      <c r="T106" s="194"/>
      <c r="U106" s="194"/>
      <c r="V106" s="194"/>
      <c r="W106" s="194"/>
      <c r="X106" s="194"/>
      <c r="Y106" s="194"/>
      <c r="Z106" s="194"/>
      <c r="AA106" s="194"/>
    </row>
    <row r="107" spans="1:27" ht="13.5" customHeight="1" x14ac:dyDescent="0.2">
      <c r="A107" s="194"/>
      <c r="B107" s="204"/>
      <c r="C107" s="194"/>
      <c r="D107" s="194"/>
      <c r="E107" s="194"/>
      <c r="F107" s="1156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496"/>
      <c r="S107" s="194"/>
      <c r="T107" s="194"/>
      <c r="U107" s="194"/>
      <c r="V107" s="194"/>
      <c r="W107" s="194"/>
      <c r="X107" s="194"/>
      <c r="Y107" s="194"/>
      <c r="Z107" s="194"/>
      <c r="AA107" s="194"/>
    </row>
    <row r="108" spans="1:27" ht="13.5" customHeight="1" x14ac:dyDescent="0.2">
      <c r="A108" s="194"/>
      <c r="B108" s="204"/>
      <c r="C108" s="194"/>
      <c r="D108" s="194"/>
      <c r="E108" s="194"/>
      <c r="F108" s="1156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496"/>
      <c r="S108" s="194"/>
      <c r="T108" s="194"/>
      <c r="U108" s="194"/>
      <c r="V108" s="194"/>
      <c r="W108" s="194"/>
      <c r="X108" s="194"/>
      <c r="Y108" s="194"/>
      <c r="Z108" s="194"/>
      <c r="AA108" s="194"/>
    </row>
    <row r="109" spans="1:27" ht="13.5" customHeight="1" x14ac:dyDescent="0.2">
      <c r="A109" s="194"/>
      <c r="B109" s="204"/>
      <c r="C109" s="194"/>
      <c r="D109" s="194"/>
      <c r="E109" s="194"/>
      <c r="F109" s="1156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496"/>
      <c r="S109" s="194"/>
      <c r="T109" s="194"/>
      <c r="U109" s="194"/>
      <c r="V109" s="194"/>
      <c r="W109" s="194"/>
      <c r="X109" s="194"/>
      <c r="Y109" s="194"/>
      <c r="Z109" s="194"/>
      <c r="AA109" s="194"/>
    </row>
    <row r="110" spans="1:27" ht="13.5" customHeight="1" x14ac:dyDescent="0.2">
      <c r="A110" s="194"/>
      <c r="B110" s="204"/>
      <c r="C110" s="194"/>
      <c r="D110" s="194"/>
      <c r="E110" s="194"/>
      <c r="F110" s="1156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496"/>
      <c r="S110" s="194"/>
      <c r="T110" s="194"/>
      <c r="U110" s="194"/>
      <c r="V110" s="194"/>
      <c r="W110" s="194"/>
      <c r="X110" s="194"/>
      <c r="Y110" s="194"/>
      <c r="Z110" s="194"/>
      <c r="AA110" s="194"/>
    </row>
    <row r="111" spans="1:27" ht="13.5" customHeight="1" x14ac:dyDescent="0.2">
      <c r="A111" s="194"/>
      <c r="B111" s="204"/>
      <c r="C111" s="194"/>
      <c r="D111" s="194"/>
      <c r="E111" s="194"/>
      <c r="F111" s="1156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496"/>
      <c r="S111" s="194"/>
      <c r="T111" s="194"/>
      <c r="U111" s="194"/>
      <c r="V111" s="194"/>
      <c r="W111" s="194"/>
      <c r="X111" s="194"/>
      <c r="Y111" s="194"/>
      <c r="Z111" s="194"/>
      <c r="AA111" s="194"/>
    </row>
    <row r="112" spans="1:27" ht="13.5" customHeight="1" x14ac:dyDescent="0.2">
      <c r="A112" s="194"/>
      <c r="B112" s="204"/>
      <c r="C112" s="194"/>
      <c r="D112" s="194"/>
      <c r="E112" s="194"/>
      <c r="F112" s="1156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496"/>
      <c r="S112" s="194"/>
      <c r="T112" s="194"/>
      <c r="U112" s="194"/>
      <c r="V112" s="194"/>
      <c r="W112" s="194"/>
      <c r="X112" s="194"/>
      <c r="Y112" s="194"/>
      <c r="Z112" s="194"/>
      <c r="AA112" s="194"/>
    </row>
    <row r="113" spans="1:27" ht="13.5" customHeight="1" x14ac:dyDescent="0.2">
      <c r="A113" s="194"/>
      <c r="B113" s="204"/>
      <c r="C113" s="194"/>
      <c r="D113" s="194"/>
      <c r="E113" s="194"/>
      <c r="F113" s="1156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496"/>
      <c r="S113" s="194"/>
      <c r="T113" s="194"/>
      <c r="U113" s="194"/>
      <c r="V113" s="194"/>
      <c r="W113" s="194"/>
      <c r="X113" s="194"/>
      <c r="Y113" s="194"/>
      <c r="Z113" s="194"/>
      <c r="AA113" s="194"/>
    </row>
    <row r="114" spans="1:27" ht="13.5" customHeight="1" x14ac:dyDescent="0.2">
      <c r="A114" s="194"/>
      <c r="B114" s="204"/>
      <c r="C114" s="194"/>
      <c r="D114" s="194"/>
      <c r="E114" s="194"/>
      <c r="F114" s="1156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496"/>
      <c r="S114" s="194"/>
      <c r="T114" s="194"/>
      <c r="U114" s="194"/>
      <c r="V114" s="194"/>
      <c r="W114" s="194"/>
      <c r="X114" s="194"/>
      <c r="Y114" s="194"/>
      <c r="Z114" s="194"/>
      <c r="AA114" s="194"/>
    </row>
    <row r="115" spans="1:27" ht="13.5" customHeight="1" x14ac:dyDescent="0.2">
      <c r="A115" s="194"/>
      <c r="B115" s="204"/>
      <c r="C115" s="194"/>
      <c r="D115" s="194"/>
      <c r="E115" s="194"/>
      <c r="F115" s="1156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496"/>
      <c r="S115" s="194"/>
      <c r="T115" s="194"/>
      <c r="U115" s="194"/>
      <c r="V115" s="194"/>
      <c r="W115" s="194"/>
      <c r="X115" s="194"/>
      <c r="Y115" s="194"/>
      <c r="Z115" s="194"/>
      <c r="AA115" s="194"/>
    </row>
    <row r="116" spans="1:27" ht="13.5" customHeight="1" x14ac:dyDescent="0.2">
      <c r="A116" s="194"/>
      <c r="B116" s="204"/>
      <c r="C116" s="194"/>
      <c r="D116" s="194"/>
      <c r="E116" s="194"/>
      <c r="F116" s="1156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496"/>
      <c r="S116" s="194"/>
      <c r="T116" s="194"/>
      <c r="U116" s="194"/>
      <c r="V116" s="194"/>
      <c r="W116" s="194"/>
      <c r="X116" s="194"/>
      <c r="Y116" s="194"/>
      <c r="Z116" s="194"/>
      <c r="AA116" s="194"/>
    </row>
    <row r="117" spans="1:27" ht="13.5" customHeight="1" x14ac:dyDescent="0.2">
      <c r="A117" s="194"/>
      <c r="B117" s="204"/>
      <c r="C117" s="194"/>
      <c r="D117" s="194"/>
      <c r="E117" s="194"/>
      <c r="F117" s="1156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496"/>
      <c r="S117" s="194"/>
      <c r="T117" s="194"/>
      <c r="U117" s="194"/>
      <c r="V117" s="194"/>
      <c r="W117" s="194"/>
      <c r="X117" s="194"/>
      <c r="Y117" s="194"/>
      <c r="Z117" s="194"/>
      <c r="AA117" s="194"/>
    </row>
    <row r="118" spans="1:27" ht="13.5" customHeight="1" x14ac:dyDescent="0.2">
      <c r="A118" s="194"/>
      <c r="B118" s="204"/>
      <c r="C118" s="194"/>
      <c r="D118" s="194"/>
      <c r="E118" s="194"/>
      <c r="F118" s="1156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496"/>
      <c r="S118" s="194"/>
      <c r="T118" s="194"/>
      <c r="U118" s="194"/>
      <c r="V118" s="194"/>
      <c r="W118" s="194"/>
      <c r="X118" s="194"/>
      <c r="Y118" s="194"/>
      <c r="Z118" s="194"/>
      <c r="AA118" s="194"/>
    </row>
    <row r="119" spans="1:27" ht="13.5" customHeight="1" x14ac:dyDescent="0.2">
      <c r="A119" s="194"/>
      <c r="B119" s="204"/>
      <c r="C119" s="194"/>
      <c r="D119" s="194"/>
      <c r="E119" s="194"/>
      <c r="F119" s="1156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496"/>
      <c r="S119" s="194"/>
      <c r="T119" s="194"/>
      <c r="U119" s="194"/>
      <c r="V119" s="194"/>
      <c r="W119" s="194"/>
      <c r="X119" s="194"/>
      <c r="Y119" s="194"/>
      <c r="Z119" s="194"/>
      <c r="AA119" s="194"/>
    </row>
    <row r="120" spans="1:27" ht="13.5" customHeight="1" x14ac:dyDescent="0.2">
      <c r="A120" s="194"/>
      <c r="B120" s="204"/>
      <c r="C120" s="194"/>
      <c r="D120" s="194"/>
      <c r="E120" s="194"/>
      <c r="F120" s="1156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496"/>
      <c r="S120" s="194"/>
      <c r="T120" s="194"/>
      <c r="U120" s="194"/>
      <c r="V120" s="194"/>
      <c r="W120" s="194"/>
      <c r="X120" s="194"/>
      <c r="Y120" s="194"/>
      <c r="Z120" s="194"/>
      <c r="AA120" s="194"/>
    </row>
    <row r="121" spans="1:27" ht="13.5" customHeight="1" x14ac:dyDescent="0.2">
      <c r="A121" s="194"/>
      <c r="B121" s="204"/>
      <c r="C121" s="194"/>
      <c r="D121" s="194"/>
      <c r="E121" s="194"/>
      <c r="F121" s="1156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496"/>
      <c r="S121" s="194"/>
      <c r="T121" s="194"/>
      <c r="U121" s="194"/>
      <c r="V121" s="194"/>
      <c r="W121" s="194"/>
      <c r="X121" s="194"/>
      <c r="Y121" s="194"/>
      <c r="Z121" s="194"/>
      <c r="AA121" s="194"/>
    </row>
    <row r="122" spans="1:27" ht="13.5" customHeight="1" x14ac:dyDescent="0.2">
      <c r="A122" s="194"/>
      <c r="B122" s="204"/>
      <c r="C122" s="194"/>
      <c r="D122" s="194"/>
      <c r="E122" s="194"/>
      <c r="F122" s="1156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496"/>
      <c r="S122" s="194"/>
      <c r="T122" s="194"/>
      <c r="U122" s="194"/>
      <c r="V122" s="194"/>
      <c r="W122" s="194"/>
      <c r="X122" s="194"/>
      <c r="Y122" s="194"/>
      <c r="Z122" s="194"/>
      <c r="AA122" s="194"/>
    </row>
    <row r="123" spans="1:27" ht="13.5" customHeight="1" x14ac:dyDescent="0.2">
      <c r="A123" s="194"/>
      <c r="B123" s="204"/>
      <c r="C123" s="194"/>
      <c r="D123" s="194"/>
      <c r="E123" s="194"/>
      <c r="F123" s="1156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496"/>
      <c r="S123" s="194"/>
      <c r="T123" s="194"/>
      <c r="U123" s="194"/>
      <c r="V123" s="194"/>
      <c r="W123" s="194"/>
      <c r="X123" s="194"/>
      <c r="Y123" s="194"/>
      <c r="Z123" s="194"/>
      <c r="AA123" s="194"/>
    </row>
    <row r="124" spans="1:27" ht="13.5" customHeight="1" x14ac:dyDescent="0.2">
      <c r="A124" s="194"/>
      <c r="B124" s="204"/>
      <c r="C124" s="194"/>
      <c r="D124" s="194"/>
      <c r="E124" s="194"/>
      <c r="F124" s="1156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496"/>
      <c r="S124" s="194"/>
      <c r="T124" s="194"/>
      <c r="U124" s="194"/>
      <c r="V124" s="194"/>
      <c r="W124" s="194"/>
      <c r="X124" s="194"/>
      <c r="Y124" s="194"/>
      <c r="Z124" s="194"/>
      <c r="AA124" s="194"/>
    </row>
    <row r="125" spans="1:27" ht="13.5" customHeight="1" x14ac:dyDescent="0.2">
      <c r="A125" s="194"/>
      <c r="B125" s="204"/>
      <c r="C125" s="194"/>
      <c r="D125" s="194"/>
      <c r="E125" s="194"/>
      <c r="F125" s="1156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496"/>
      <c r="S125" s="194"/>
      <c r="T125" s="194"/>
      <c r="U125" s="194"/>
      <c r="V125" s="194"/>
      <c r="W125" s="194"/>
      <c r="X125" s="194"/>
      <c r="Y125" s="194"/>
      <c r="Z125" s="194"/>
      <c r="AA125" s="194"/>
    </row>
    <row r="126" spans="1:27" ht="13.5" customHeight="1" x14ac:dyDescent="0.2">
      <c r="A126" s="194"/>
      <c r="B126" s="204"/>
      <c r="C126" s="194"/>
      <c r="D126" s="194"/>
      <c r="E126" s="194"/>
      <c r="F126" s="1156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496"/>
      <c r="S126" s="194"/>
      <c r="T126" s="194"/>
      <c r="U126" s="194"/>
      <c r="V126" s="194"/>
      <c r="W126" s="194"/>
      <c r="X126" s="194"/>
      <c r="Y126" s="194"/>
      <c r="Z126" s="194"/>
      <c r="AA126" s="194"/>
    </row>
    <row r="127" spans="1:27" ht="13.5" customHeight="1" x14ac:dyDescent="0.2">
      <c r="A127" s="194"/>
      <c r="B127" s="204"/>
      <c r="C127" s="194"/>
      <c r="D127" s="194"/>
      <c r="E127" s="194"/>
      <c r="F127" s="1156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496"/>
      <c r="S127" s="194"/>
      <c r="T127" s="194"/>
      <c r="U127" s="194"/>
      <c r="V127" s="194"/>
      <c r="W127" s="194"/>
      <c r="X127" s="194"/>
      <c r="Y127" s="194"/>
      <c r="Z127" s="194"/>
      <c r="AA127" s="194"/>
    </row>
    <row r="128" spans="1:27" ht="13.5" customHeight="1" x14ac:dyDescent="0.2">
      <c r="A128" s="194"/>
      <c r="B128" s="204"/>
      <c r="C128" s="194"/>
      <c r="D128" s="194"/>
      <c r="E128" s="194"/>
      <c r="F128" s="1156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496"/>
      <c r="S128" s="194"/>
      <c r="T128" s="194"/>
      <c r="U128" s="194"/>
      <c r="V128" s="194"/>
      <c r="W128" s="194"/>
      <c r="X128" s="194"/>
      <c r="Y128" s="194"/>
      <c r="Z128" s="194"/>
      <c r="AA128" s="194"/>
    </row>
    <row r="129" spans="1:27" ht="13.5" customHeight="1" x14ac:dyDescent="0.2">
      <c r="A129" s="194"/>
      <c r="B129" s="204"/>
      <c r="C129" s="194"/>
      <c r="D129" s="194"/>
      <c r="E129" s="194"/>
      <c r="F129" s="1156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496"/>
      <c r="S129" s="194"/>
      <c r="T129" s="194"/>
      <c r="U129" s="194"/>
      <c r="V129" s="194"/>
      <c r="W129" s="194"/>
      <c r="X129" s="194"/>
      <c r="Y129" s="194"/>
      <c r="Z129" s="194"/>
      <c r="AA129" s="194"/>
    </row>
    <row r="130" spans="1:27" ht="13.5" customHeight="1" x14ac:dyDescent="0.2">
      <c r="A130" s="194"/>
      <c r="B130" s="204"/>
      <c r="C130" s="194"/>
      <c r="D130" s="194"/>
      <c r="E130" s="194"/>
      <c r="F130" s="1156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496"/>
      <c r="S130" s="194"/>
      <c r="T130" s="194"/>
      <c r="U130" s="194"/>
      <c r="V130" s="194"/>
      <c r="W130" s="194"/>
      <c r="X130" s="194"/>
      <c r="Y130" s="194"/>
      <c r="Z130" s="194"/>
      <c r="AA130" s="194"/>
    </row>
    <row r="131" spans="1:27" ht="13.5" customHeight="1" x14ac:dyDescent="0.2">
      <c r="A131" s="194"/>
      <c r="B131" s="204"/>
      <c r="C131" s="194"/>
      <c r="D131" s="194"/>
      <c r="E131" s="194"/>
      <c r="F131" s="1156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496"/>
      <c r="S131" s="194"/>
      <c r="T131" s="194"/>
      <c r="U131" s="194"/>
      <c r="V131" s="194"/>
      <c r="W131" s="194"/>
      <c r="X131" s="194"/>
      <c r="Y131" s="194"/>
      <c r="Z131" s="194"/>
      <c r="AA131" s="194"/>
    </row>
    <row r="132" spans="1:27" ht="13.5" customHeight="1" x14ac:dyDescent="0.2">
      <c r="A132" s="194"/>
      <c r="B132" s="204"/>
      <c r="C132" s="194"/>
      <c r="D132" s="194"/>
      <c r="E132" s="194"/>
      <c r="F132" s="1156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496"/>
      <c r="S132" s="194"/>
      <c r="T132" s="194"/>
      <c r="U132" s="194"/>
      <c r="V132" s="194"/>
      <c r="W132" s="194"/>
      <c r="X132" s="194"/>
      <c r="Y132" s="194"/>
      <c r="Z132" s="194"/>
      <c r="AA132" s="194"/>
    </row>
    <row r="133" spans="1:27" ht="13.5" customHeight="1" x14ac:dyDescent="0.2">
      <c r="A133" s="194"/>
      <c r="B133" s="204"/>
      <c r="C133" s="194"/>
      <c r="D133" s="194"/>
      <c r="E133" s="194"/>
      <c r="F133" s="1156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496"/>
      <c r="S133" s="194"/>
      <c r="T133" s="194"/>
      <c r="U133" s="194"/>
      <c r="V133" s="194"/>
      <c r="W133" s="194"/>
      <c r="X133" s="194"/>
      <c r="Y133" s="194"/>
      <c r="Z133" s="194"/>
      <c r="AA133" s="194"/>
    </row>
    <row r="134" spans="1:27" ht="13.5" customHeight="1" x14ac:dyDescent="0.2">
      <c r="A134" s="194"/>
      <c r="B134" s="204"/>
      <c r="C134" s="194"/>
      <c r="D134" s="194"/>
      <c r="E134" s="194"/>
      <c r="F134" s="1156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496"/>
      <c r="S134" s="194"/>
      <c r="T134" s="194"/>
      <c r="U134" s="194"/>
      <c r="V134" s="194"/>
      <c r="W134" s="194"/>
      <c r="X134" s="194"/>
      <c r="Y134" s="194"/>
      <c r="Z134" s="194"/>
      <c r="AA134" s="194"/>
    </row>
    <row r="135" spans="1:27" ht="13.5" customHeight="1" x14ac:dyDescent="0.2">
      <c r="A135" s="194"/>
      <c r="B135" s="204"/>
      <c r="C135" s="194"/>
      <c r="D135" s="194"/>
      <c r="E135" s="194"/>
      <c r="F135" s="1156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496"/>
      <c r="S135" s="194"/>
      <c r="T135" s="194"/>
      <c r="U135" s="194"/>
      <c r="V135" s="194"/>
      <c r="W135" s="194"/>
      <c r="X135" s="194"/>
      <c r="Y135" s="194"/>
      <c r="Z135" s="194"/>
      <c r="AA135" s="194"/>
    </row>
    <row r="136" spans="1:27" ht="13.5" customHeight="1" x14ac:dyDescent="0.2">
      <c r="A136" s="194"/>
      <c r="B136" s="204"/>
      <c r="C136" s="194"/>
      <c r="D136" s="194"/>
      <c r="E136" s="194"/>
      <c r="F136" s="1156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496"/>
      <c r="S136" s="194"/>
      <c r="T136" s="194"/>
      <c r="U136" s="194"/>
      <c r="V136" s="194"/>
      <c r="W136" s="194"/>
      <c r="X136" s="194"/>
      <c r="Y136" s="194"/>
      <c r="Z136" s="194"/>
      <c r="AA136" s="194"/>
    </row>
    <row r="137" spans="1:27" ht="13.5" customHeight="1" x14ac:dyDescent="0.2">
      <c r="A137" s="194"/>
      <c r="B137" s="204"/>
      <c r="C137" s="194"/>
      <c r="D137" s="194"/>
      <c r="E137" s="194"/>
      <c r="F137" s="1156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496"/>
      <c r="S137" s="194"/>
      <c r="T137" s="194"/>
      <c r="U137" s="194"/>
      <c r="V137" s="194"/>
      <c r="W137" s="194"/>
      <c r="X137" s="194"/>
      <c r="Y137" s="194"/>
      <c r="Z137" s="194"/>
      <c r="AA137" s="194"/>
    </row>
    <row r="138" spans="1:27" ht="13.5" customHeight="1" x14ac:dyDescent="0.2">
      <c r="A138" s="194"/>
      <c r="B138" s="204"/>
      <c r="C138" s="194"/>
      <c r="D138" s="194"/>
      <c r="E138" s="194"/>
      <c r="F138" s="1156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496"/>
      <c r="S138" s="194"/>
      <c r="T138" s="194"/>
      <c r="U138" s="194"/>
      <c r="V138" s="194"/>
      <c r="W138" s="194"/>
      <c r="X138" s="194"/>
      <c r="Y138" s="194"/>
      <c r="Z138" s="194"/>
      <c r="AA138" s="194"/>
    </row>
    <row r="139" spans="1:27" ht="13.5" customHeight="1" x14ac:dyDescent="0.2">
      <c r="A139" s="194"/>
      <c r="B139" s="204"/>
      <c r="C139" s="194"/>
      <c r="D139" s="194"/>
      <c r="E139" s="194"/>
      <c r="F139" s="1156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496"/>
      <c r="S139" s="194"/>
      <c r="T139" s="194"/>
      <c r="U139" s="194"/>
      <c r="V139" s="194"/>
      <c r="W139" s="194"/>
      <c r="X139" s="194"/>
      <c r="Y139" s="194"/>
      <c r="Z139" s="194"/>
      <c r="AA139" s="194"/>
    </row>
    <row r="140" spans="1:27" ht="13.5" customHeight="1" x14ac:dyDescent="0.2">
      <c r="A140" s="194"/>
      <c r="B140" s="204"/>
      <c r="C140" s="194"/>
      <c r="D140" s="194"/>
      <c r="E140" s="194"/>
      <c r="F140" s="1156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496"/>
      <c r="S140" s="194"/>
      <c r="T140" s="194"/>
      <c r="U140" s="194"/>
      <c r="V140" s="194"/>
      <c r="W140" s="194"/>
      <c r="X140" s="194"/>
      <c r="Y140" s="194"/>
      <c r="Z140" s="194"/>
      <c r="AA140" s="194"/>
    </row>
    <row r="141" spans="1:27" ht="13.5" customHeight="1" x14ac:dyDescent="0.2">
      <c r="A141" s="194"/>
      <c r="B141" s="204"/>
      <c r="C141" s="194"/>
      <c r="D141" s="194"/>
      <c r="E141" s="194"/>
      <c r="F141" s="1156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496"/>
      <c r="S141" s="194"/>
      <c r="T141" s="194"/>
      <c r="U141" s="194"/>
      <c r="V141" s="194"/>
      <c r="W141" s="194"/>
      <c r="X141" s="194"/>
      <c r="Y141" s="194"/>
      <c r="Z141" s="194"/>
      <c r="AA141" s="194"/>
    </row>
    <row r="142" spans="1:27" ht="13.5" customHeight="1" x14ac:dyDescent="0.2">
      <c r="A142" s="194"/>
      <c r="B142" s="204"/>
      <c r="C142" s="194"/>
      <c r="D142" s="194"/>
      <c r="E142" s="194"/>
      <c r="F142" s="1156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496"/>
      <c r="S142" s="194"/>
      <c r="T142" s="194"/>
      <c r="U142" s="194"/>
      <c r="V142" s="194"/>
      <c r="W142" s="194"/>
      <c r="X142" s="194"/>
      <c r="Y142" s="194"/>
      <c r="Z142" s="194"/>
      <c r="AA142" s="194"/>
    </row>
    <row r="143" spans="1:27" ht="13.5" customHeight="1" x14ac:dyDescent="0.2">
      <c r="A143" s="194"/>
      <c r="B143" s="204"/>
      <c r="C143" s="194"/>
      <c r="D143" s="194"/>
      <c r="E143" s="194"/>
      <c r="F143" s="1156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496"/>
      <c r="S143" s="194"/>
      <c r="T143" s="194"/>
      <c r="U143" s="194"/>
      <c r="V143" s="194"/>
      <c r="W143" s="194"/>
      <c r="X143" s="194"/>
      <c r="Y143" s="194"/>
      <c r="Z143" s="194"/>
      <c r="AA143" s="194"/>
    </row>
    <row r="144" spans="1:27" ht="13.5" customHeight="1" x14ac:dyDescent="0.2">
      <c r="A144" s="194"/>
      <c r="B144" s="204"/>
      <c r="C144" s="194"/>
      <c r="D144" s="194"/>
      <c r="E144" s="194"/>
      <c r="F144" s="1156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496"/>
      <c r="S144" s="194"/>
      <c r="T144" s="194"/>
      <c r="U144" s="194"/>
      <c r="V144" s="194"/>
      <c r="W144" s="194"/>
      <c r="X144" s="194"/>
      <c r="Y144" s="194"/>
      <c r="Z144" s="194"/>
      <c r="AA144" s="194"/>
    </row>
    <row r="145" spans="1:27" ht="13.5" customHeight="1" x14ac:dyDescent="0.2">
      <c r="A145" s="194"/>
      <c r="B145" s="204"/>
      <c r="C145" s="194"/>
      <c r="D145" s="194"/>
      <c r="E145" s="194"/>
      <c r="F145" s="1156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496"/>
      <c r="S145" s="194"/>
      <c r="T145" s="194"/>
      <c r="U145" s="194"/>
      <c r="V145" s="194"/>
      <c r="W145" s="194"/>
      <c r="X145" s="194"/>
      <c r="Y145" s="194"/>
      <c r="Z145" s="194"/>
      <c r="AA145" s="194"/>
    </row>
    <row r="146" spans="1:27" ht="13.5" customHeight="1" x14ac:dyDescent="0.2">
      <c r="A146" s="194"/>
      <c r="B146" s="204"/>
      <c r="C146" s="194"/>
      <c r="D146" s="194"/>
      <c r="E146" s="194"/>
      <c r="F146" s="1156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496"/>
      <c r="S146" s="194"/>
      <c r="T146" s="194"/>
      <c r="U146" s="194"/>
      <c r="V146" s="194"/>
      <c r="W146" s="194"/>
      <c r="X146" s="194"/>
      <c r="Y146" s="194"/>
      <c r="Z146" s="194"/>
      <c r="AA146" s="194"/>
    </row>
    <row r="147" spans="1:27" ht="13.5" customHeight="1" x14ac:dyDescent="0.2">
      <c r="A147" s="194"/>
      <c r="B147" s="204"/>
      <c r="C147" s="194"/>
      <c r="D147" s="194"/>
      <c r="E147" s="194"/>
      <c r="F147" s="1156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496"/>
      <c r="S147" s="194"/>
      <c r="T147" s="194"/>
      <c r="U147" s="194"/>
      <c r="V147" s="194"/>
      <c r="W147" s="194"/>
      <c r="X147" s="194"/>
      <c r="Y147" s="194"/>
      <c r="Z147" s="194"/>
      <c r="AA147" s="194"/>
    </row>
    <row r="148" spans="1:27" ht="13.5" customHeight="1" x14ac:dyDescent="0.2">
      <c r="A148" s="194"/>
      <c r="B148" s="204"/>
      <c r="C148" s="194"/>
      <c r="D148" s="194"/>
      <c r="E148" s="194"/>
      <c r="F148" s="1156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496"/>
      <c r="S148" s="194"/>
      <c r="T148" s="194"/>
      <c r="U148" s="194"/>
      <c r="V148" s="194"/>
      <c r="W148" s="194"/>
      <c r="X148" s="194"/>
      <c r="Y148" s="194"/>
      <c r="Z148" s="194"/>
      <c r="AA148" s="194"/>
    </row>
    <row r="149" spans="1:27" ht="13.5" customHeight="1" x14ac:dyDescent="0.2">
      <c r="A149" s="194"/>
      <c r="B149" s="204"/>
      <c r="C149" s="194"/>
      <c r="D149" s="194"/>
      <c r="E149" s="194"/>
      <c r="F149" s="1156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496"/>
      <c r="S149" s="194"/>
      <c r="T149" s="194"/>
      <c r="U149" s="194"/>
      <c r="V149" s="194"/>
      <c r="W149" s="194"/>
      <c r="X149" s="194"/>
      <c r="Y149" s="194"/>
      <c r="Z149" s="194"/>
      <c r="AA149" s="194"/>
    </row>
    <row r="150" spans="1:27" ht="13.5" customHeight="1" x14ac:dyDescent="0.2">
      <c r="A150" s="194"/>
      <c r="B150" s="204"/>
      <c r="C150" s="194"/>
      <c r="D150" s="194"/>
      <c r="E150" s="194"/>
      <c r="F150" s="1156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496"/>
      <c r="S150" s="194"/>
      <c r="T150" s="194"/>
      <c r="U150" s="194"/>
      <c r="V150" s="194"/>
      <c r="W150" s="194"/>
      <c r="X150" s="194"/>
      <c r="Y150" s="194"/>
      <c r="Z150" s="194"/>
      <c r="AA150" s="194"/>
    </row>
    <row r="151" spans="1:27" ht="13.5" customHeight="1" x14ac:dyDescent="0.2">
      <c r="A151" s="194"/>
      <c r="B151" s="204"/>
      <c r="C151" s="194"/>
      <c r="D151" s="194"/>
      <c r="E151" s="194"/>
      <c r="F151" s="1156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496"/>
      <c r="S151" s="194"/>
      <c r="T151" s="194"/>
      <c r="U151" s="194"/>
      <c r="V151" s="194"/>
      <c r="W151" s="194"/>
      <c r="X151" s="194"/>
      <c r="Y151" s="194"/>
      <c r="Z151" s="194"/>
      <c r="AA151" s="194"/>
    </row>
    <row r="152" spans="1:27" ht="13.5" customHeight="1" x14ac:dyDescent="0.2">
      <c r="A152" s="194"/>
      <c r="B152" s="204"/>
      <c r="C152" s="194"/>
      <c r="D152" s="194"/>
      <c r="E152" s="194"/>
      <c r="F152" s="1156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496"/>
      <c r="S152" s="194"/>
      <c r="T152" s="194"/>
      <c r="U152" s="194"/>
      <c r="V152" s="194"/>
      <c r="W152" s="194"/>
      <c r="X152" s="194"/>
      <c r="Y152" s="194"/>
      <c r="Z152" s="194"/>
      <c r="AA152" s="194"/>
    </row>
    <row r="153" spans="1:27" ht="13.5" customHeight="1" x14ac:dyDescent="0.2">
      <c r="A153" s="194"/>
      <c r="B153" s="204"/>
      <c r="C153" s="194"/>
      <c r="D153" s="194"/>
      <c r="E153" s="194"/>
      <c r="F153" s="1156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496"/>
      <c r="S153" s="194"/>
      <c r="T153" s="194"/>
      <c r="U153" s="194"/>
      <c r="V153" s="194"/>
      <c r="W153" s="194"/>
      <c r="X153" s="194"/>
      <c r="Y153" s="194"/>
      <c r="Z153" s="194"/>
      <c r="AA153" s="194"/>
    </row>
    <row r="154" spans="1:27" ht="13.5" customHeight="1" x14ac:dyDescent="0.2">
      <c r="A154" s="194"/>
      <c r="B154" s="204"/>
      <c r="C154" s="194"/>
      <c r="D154" s="194"/>
      <c r="E154" s="194"/>
      <c r="F154" s="1156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496"/>
      <c r="S154" s="194"/>
      <c r="T154" s="194"/>
      <c r="U154" s="194"/>
      <c r="V154" s="194"/>
      <c r="W154" s="194"/>
      <c r="X154" s="194"/>
      <c r="Y154" s="194"/>
      <c r="Z154" s="194"/>
      <c r="AA154" s="194"/>
    </row>
    <row r="155" spans="1:27" ht="13.5" customHeight="1" x14ac:dyDescent="0.2">
      <c r="A155" s="194"/>
      <c r="B155" s="204"/>
      <c r="C155" s="194"/>
      <c r="D155" s="194"/>
      <c r="E155" s="194"/>
      <c r="F155" s="1156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496"/>
      <c r="S155" s="194"/>
      <c r="T155" s="194"/>
      <c r="U155" s="194"/>
      <c r="V155" s="194"/>
      <c r="W155" s="194"/>
      <c r="X155" s="194"/>
      <c r="Y155" s="194"/>
      <c r="Z155" s="194"/>
      <c r="AA155" s="194"/>
    </row>
    <row r="156" spans="1:27" ht="13.5" customHeight="1" x14ac:dyDescent="0.2">
      <c r="A156" s="194"/>
      <c r="B156" s="204"/>
      <c r="C156" s="194"/>
      <c r="D156" s="194"/>
      <c r="E156" s="194"/>
      <c r="F156" s="1156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496"/>
      <c r="S156" s="194"/>
      <c r="T156" s="194"/>
      <c r="U156" s="194"/>
      <c r="V156" s="194"/>
      <c r="W156" s="194"/>
      <c r="X156" s="194"/>
      <c r="Y156" s="194"/>
      <c r="Z156" s="194"/>
      <c r="AA156" s="194"/>
    </row>
    <row r="157" spans="1:27" ht="13.5" customHeight="1" x14ac:dyDescent="0.2">
      <c r="A157" s="194"/>
      <c r="B157" s="204"/>
      <c r="C157" s="194"/>
      <c r="D157" s="194"/>
      <c r="E157" s="194"/>
      <c r="F157" s="1156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496"/>
      <c r="S157" s="194"/>
      <c r="T157" s="194"/>
      <c r="U157" s="194"/>
      <c r="V157" s="194"/>
      <c r="W157" s="194"/>
      <c r="X157" s="194"/>
      <c r="Y157" s="194"/>
      <c r="Z157" s="194"/>
      <c r="AA157" s="194"/>
    </row>
    <row r="158" spans="1:27" ht="13.5" customHeight="1" x14ac:dyDescent="0.2">
      <c r="A158" s="194"/>
      <c r="B158" s="204"/>
      <c r="C158" s="194"/>
      <c r="D158" s="194"/>
      <c r="E158" s="194"/>
      <c r="F158" s="1156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496"/>
      <c r="S158" s="194"/>
      <c r="T158" s="194"/>
      <c r="U158" s="194"/>
      <c r="V158" s="194"/>
      <c r="W158" s="194"/>
      <c r="X158" s="194"/>
      <c r="Y158" s="194"/>
      <c r="Z158" s="194"/>
      <c r="AA158" s="194"/>
    </row>
    <row r="159" spans="1:27" ht="13.5" customHeight="1" x14ac:dyDescent="0.2">
      <c r="A159" s="194"/>
      <c r="B159" s="204"/>
      <c r="C159" s="194"/>
      <c r="D159" s="194"/>
      <c r="E159" s="194"/>
      <c r="F159" s="1156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496"/>
      <c r="S159" s="194"/>
      <c r="T159" s="194"/>
      <c r="U159" s="194"/>
      <c r="V159" s="194"/>
      <c r="W159" s="194"/>
      <c r="X159" s="194"/>
      <c r="Y159" s="194"/>
      <c r="Z159" s="194"/>
      <c r="AA159" s="194"/>
    </row>
    <row r="160" spans="1:27" ht="13.5" customHeight="1" x14ac:dyDescent="0.2">
      <c r="A160" s="194"/>
      <c r="B160" s="204"/>
      <c r="C160" s="194"/>
      <c r="D160" s="194"/>
      <c r="E160" s="194"/>
      <c r="F160" s="1156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496"/>
      <c r="S160" s="194"/>
      <c r="T160" s="194"/>
      <c r="U160" s="194"/>
      <c r="V160" s="194"/>
      <c r="W160" s="194"/>
      <c r="X160" s="194"/>
      <c r="Y160" s="194"/>
      <c r="Z160" s="194"/>
      <c r="AA160" s="194"/>
    </row>
    <row r="161" spans="1:27" ht="13.5" customHeight="1" x14ac:dyDescent="0.2">
      <c r="A161" s="194"/>
      <c r="B161" s="204"/>
      <c r="C161" s="194"/>
      <c r="D161" s="194"/>
      <c r="E161" s="194"/>
      <c r="F161" s="1156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496"/>
      <c r="S161" s="194"/>
      <c r="T161" s="194"/>
      <c r="U161" s="194"/>
      <c r="V161" s="194"/>
      <c r="W161" s="194"/>
      <c r="X161" s="194"/>
      <c r="Y161" s="194"/>
      <c r="Z161" s="194"/>
      <c r="AA161" s="194"/>
    </row>
    <row r="162" spans="1:27" ht="13.5" customHeight="1" x14ac:dyDescent="0.2">
      <c r="A162" s="194"/>
      <c r="B162" s="204"/>
      <c r="C162" s="194"/>
      <c r="D162" s="194"/>
      <c r="E162" s="194"/>
      <c r="F162" s="1156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496"/>
      <c r="S162" s="194"/>
      <c r="T162" s="194"/>
      <c r="U162" s="194"/>
      <c r="V162" s="194"/>
      <c r="W162" s="194"/>
      <c r="X162" s="194"/>
      <c r="Y162" s="194"/>
      <c r="Z162" s="194"/>
      <c r="AA162" s="194"/>
    </row>
    <row r="163" spans="1:27" ht="13.5" customHeight="1" x14ac:dyDescent="0.2">
      <c r="A163" s="194"/>
      <c r="B163" s="204"/>
      <c r="C163" s="194"/>
      <c r="D163" s="194"/>
      <c r="E163" s="194"/>
      <c r="F163" s="1156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496"/>
      <c r="S163" s="194"/>
      <c r="T163" s="194"/>
      <c r="U163" s="194"/>
      <c r="V163" s="194"/>
      <c r="W163" s="194"/>
      <c r="X163" s="194"/>
      <c r="Y163" s="194"/>
      <c r="Z163" s="194"/>
      <c r="AA163" s="194"/>
    </row>
    <row r="164" spans="1:27" ht="13.5" customHeight="1" x14ac:dyDescent="0.2">
      <c r="A164" s="194"/>
      <c r="B164" s="204"/>
      <c r="C164" s="194"/>
      <c r="D164" s="194"/>
      <c r="E164" s="194"/>
      <c r="F164" s="1156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496"/>
      <c r="S164" s="194"/>
      <c r="T164" s="194"/>
      <c r="U164" s="194"/>
      <c r="V164" s="194"/>
      <c r="W164" s="194"/>
      <c r="X164" s="194"/>
      <c r="Y164" s="194"/>
      <c r="Z164" s="194"/>
      <c r="AA164" s="194"/>
    </row>
    <row r="165" spans="1:27" ht="13.5" customHeight="1" x14ac:dyDescent="0.2">
      <c r="A165" s="194"/>
      <c r="B165" s="204"/>
      <c r="C165" s="194"/>
      <c r="D165" s="194"/>
      <c r="E165" s="194"/>
      <c r="F165" s="1156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496"/>
      <c r="S165" s="194"/>
      <c r="T165" s="194"/>
      <c r="U165" s="194"/>
      <c r="V165" s="194"/>
      <c r="W165" s="194"/>
      <c r="X165" s="194"/>
      <c r="Y165" s="194"/>
      <c r="Z165" s="194"/>
      <c r="AA165" s="194"/>
    </row>
    <row r="166" spans="1:27" ht="13.5" customHeight="1" x14ac:dyDescent="0.2">
      <c r="A166" s="194"/>
      <c r="B166" s="204"/>
      <c r="C166" s="194"/>
      <c r="D166" s="194"/>
      <c r="E166" s="194"/>
      <c r="F166" s="1156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496"/>
      <c r="S166" s="194"/>
      <c r="T166" s="194"/>
      <c r="U166" s="194"/>
      <c r="V166" s="194"/>
      <c r="W166" s="194"/>
      <c r="X166" s="194"/>
      <c r="Y166" s="194"/>
      <c r="Z166" s="194"/>
      <c r="AA166" s="194"/>
    </row>
    <row r="167" spans="1:27" ht="13.5" customHeight="1" x14ac:dyDescent="0.2">
      <c r="A167" s="194"/>
      <c r="B167" s="204"/>
      <c r="C167" s="194"/>
      <c r="D167" s="194"/>
      <c r="E167" s="194"/>
      <c r="F167" s="1156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496"/>
      <c r="S167" s="194"/>
      <c r="T167" s="194"/>
      <c r="U167" s="194"/>
      <c r="V167" s="194"/>
      <c r="W167" s="194"/>
      <c r="X167" s="194"/>
      <c r="Y167" s="194"/>
      <c r="Z167" s="194"/>
      <c r="AA167" s="194"/>
    </row>
    <row r="168" spans="1:27" ht="13.5" customHeight="1" x14ac:dyDescent="0.2">
      <c r="A168" s="194"/>
      <c r="B168" s="204"/>
      <c r="C168" s="194"/>
      <c r="D168" s="194"/>
      <c r="E168" s="194"/>
      <c r="F168" s="1156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496"/>
      <c r="S168" s="194"/>
      <c r="T168" s="194"/>
      <c r="U168" s="194"/>
      <c r="V168" s="194"/>
      <c r="W168" s="194"/>
      <c r="X168" s="194"/>
      <c r="Y168" s="194"/>
      <c r="Z168" s="194"/>
      <c r="AA168" s="194"/>
    </row>
    <row r="169" spans="1:27" ht="13.5" customHeight="1" x14ac:dyDescent="0.2">
      <c r="A169" s="194"/>
      <c r="B169" s="204"/>
      <c r="C169" s="194"/>
      <c r="D169" s="194"/>
      <c r="E169" s="194"/>
      <c r="F169" s="1156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496"/>
      <c r="S169" s="194"/>
      <c r="T169" s="194"/>
      <c r="U169" s="194"/>
      <c r="V169" s="194"/>
      <c r="W169" s="194"/>
      <c r="X169" s="194"/>
      <c r="Y169" s="194"/>
      <c r="Z169" s="194"/>
      <c r="AA169" s="194"/>
    </row>
    <row r="170" spans="1:27" ht="13.5" customHeight="1" x14ac:dyDescent="0.2">
      <c r="A170" s="194"/>
      <c r="B170" s="204"/>
      <c r="C170" s="194"/>
      <c r="D170" s="194"/>
      <c r="E170" s="194"/>
      <c r="F170" s="1156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496"/>
      <c r="S170" s="194"/>
      <c r="T170" s="194"/>
      <c r="U170" s="194"/>
      <c r="V170" s="194"/>
      <c r="W170" s="194"/>
      <c r="X170" s="194"/>
      <c r="Y170" s="194"/>
      <c r="Z170" s="194"/>
      <c r="AA170" s="194"/>
    </row>
    <row r="171" spans="1:27" ht="13.5" customHeight="1" x14ac:dyDescent="0.2">
      <c r="A171" s="194"/>
      <c r="B171" s="204"/>
      <c r="C171" s="194"/>
      <c r="D171" s="194"/>
      <c r="E171" s="194"/>
      <c r="F171" s="1156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496"/>
      <c r="S171" s="194"/>
      <c r="T171" s="194"/>
      <c r="U171" s="194"/>
      <c r="V171" s="194"/>
      <c r="W171" s="194"/>
      <c r="X171" s="194"/>
      <c r="Y171" s="194"/>
      <c r="Z171" s="194"/>
      <c r="AA171" s="194"/>
    </row>
    <row r="172" spans="1:27" ht="13.5" customHeight="1" x14ac:dyDescent="0.2">
      <c r="A172" s="194"/>
      <c r="B172" s="204"/>
      <c r="C172" s="194"/>
      <c r="D172" s="194"/>
      <c r="E172" s="194"/>
      <c r="F172" s="1156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496"/>
      <c r="S172" s="194"/>
      <c r="T172" s="194"/>
      <c r="U172" s="194"/>
      <c r="V172" s="194"/>
      <c r="W172" s="194"/>
      <c r="X172" s="194"/>
      <c r="Y172" s="194"/>
      <c r="Z172" s="194"/>
      <c r="AA172" s="194"/>
    </row>
    <row r="173" spans="1:27" ht="13.5" customHeight="1" x14ac:dyDescent="0.2">
      <c r="A173" s="194"/>
      <c r="B173" s="204"/>
      <c r="C173" s="194"/>
      <c r="D173" s="194"/>
      <c r="E173" s="194"/>
      <c r="F173" s="1156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496"/>
      <c r="S173" s="194"/>
      <c r="T173" s="194"/>
      <c r="U173" s="194"/>
      <c r="V173" s="194"/>
      <c r="W173" s="194"/>
      <c r="X173" s="194"/>
      <c r="Y173" s="194"/>
      <c r="Z173" s="194"/>
      <c r="AA173" s="194"/>
    </row>
    <row r="174" spans="1:27" ht="13.5" customHeight="1" x14ac:dyDescent="0.2">
      <c r="A174" s="194"/>
      <c r="B174" s="204"/>
      <c r="C174" s="194"/>
      <c r="D174" s="194"/>
      <c r="E174" s="194"/>
      <c r="F174" s="1156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496"/>
      <c r="S174" s="194"/>
      <c r="T174" s="194"/>
      <c r="U174" s="194"/>
      <c r="V174" s="194"/>
      <c r="W174" s="194"/>
      <c r="X174" s="194"/>
      <c r="Y174" s="194"/>
      <c r="Z174" s="194"/>
      <c r="AA174" s="194"/>
    </row>
    <row r="175" spans="1:27" ht="13.5" customHeight="1" x14ac:dyDescent="0.2">
      <c r="A175" s="194"/>
      <c r="B175" s="204"/>
      <c r="C175" s="194"/>
      <c r="D175" s="194"/>
      <c r="E175" s="194"/>
      <c r="F175" s="1156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496"/>
      <c r="S175" s="194"/>
      <c r="T175" s="194"/>
      <c r="U175" s="194"/>
      <c r="V175" s="194"/>
      <c r="W175" s="194"/>
      <c r="X175" s="194"/>
      <c r="Y175" s="194"/>
      <c r="Z175" s="194"/>
      <c r="AA175" s="194"/>
    </row>
    <row r="176" spans="1:27" ht="13.5" customHeight="1" x14ac:dyDescent="0.2">
      <c r="A176" s="194"/>
      <c r="B176" s="204"/>
      <c r="C176" s="194"/>
      <c r="D176" s="194"/>
      <c r="E176" s="194"/>
      <c r="F176" s="1156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496"/>
      <c r="S176" s="194"/>
      <c r="T176" s="194"/>
      <c r="U176" s="194"/>
      <c r="V176" s="194"/>
      <c r="W176" s="194"/>
      <c r="X176" s="194"/>
      <c r="Y176" s="194"/>
      <c r="Z176" s="194"/>
      <c r="AA176" s="194"/>
    </row>
    <row r="177" spans="1:27" ht="13.5" customHeight="1" x14ac:dyDescent="0.2">
      <c r="A177" s="194"/>
      <c r="B177" s="204"/>
      <c r="C177" s="194"/>
      <c r="D177" s="194"/>
      <c r="E177" s="194"/>
      <c r="F177" s="1156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496"/>
      <c r="S177" s="194"/>
      <c r="T177" s="194"/>
      <c r="U177" s="194"/>
      <c r="V177" s="194"/>
      <c r="W177" s="194"/>
      <c r="X177" s="194"/>
      <c r="Y177" s="194"/>
      <c r="Z177" s="194"/>
      <c r="AA177" s="194"/>
    </row>
    <row r="178" spans="1:27" ht="13.5" customHeight="1" x14ac:dyDescent="0.2">
      <c r="A178" s="194"/>
      <c r="B178" s="204"/>
      <c r="C178" s="194"/>
      <c r="D178" s="194"/>
      <c r="E178" s="194"/>
      <c r="F178" s="1156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496"/>
      <c r="S178" s="194"/>
      <c r="T178" s="194"/>
      <c r="U178" s="194"/>
      <c r="V178" s="194"/>
      <c r="W178" s="194"/>
      <c r="X178" s="194"/>
      <c r="Y178" s="194"/>
      <c r="Z178" s="194"/>
      <c r="AA178" s="194"/>
    </row>
    <row r="179" spans="1:27" ht="13.5" customHeight="1" x14ac:dyDescent="0.2">
      <c r="A179" s="194"/>
      <c r="B179" s="204"/>
      <c r="C179" s="194"/>
      <c r="D179" s="194"/>
      <c r="E179" s="194"/>
      <c r="F179" s="1156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496"/>
      <c r="S179" s="194"/>
      <c r="T179" s="194"/>
      <c r="U179" s="194"/>
      <c r="V179" s="194"/>
      <c r="W179" s="194"/>
      <c r="X179" s="194"/>
      <c r="Y179" s="194"/>
      <c r="Z179" s="194"/>
      <c r="AA179" s="194"/>
    </row>
    <row r="180" spans="1:27" ht="13.5" customHeight="1" x14ac:dyDescent="0.2">
      <c r="A180" s="194"/>
      <c r="B180" s="204"/>
      <c r="C180" s="194"/>
      <c r="D180" s="194"/>
      <c r="E180" s="194"/>
      <c r="F180" s="1156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496"/>
      <c r="S180" s="194"/>
      <c r="T180" s="194"/>
      <c r="U180" s="194"/>
      <c r="V180" s="194"/>
      <c r="W180" s="194"/>
      <c r="X180" s="194"/>
      <c r="Y180" s="194"/>
      <c r="Z180" s="194"/>
      <c r="AA180" s="194"/>
    </row>
    <row r="181" spans="1:27" ht="13.5" customHeight="1" x14ac:dyDescent="0.2">
      <c r="A181" s="194"/>
      <c r="B181" s="204"/>
      <c r="C181" s="194"/>
      <c r="D181" s="194"/>
      <c r="E181" s="194"/>
      <c r="F181" s="1156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496"/>
      <c r="S181" s="194"/>
      <c r="T181" s="194"/>
      <c r="U181" s="194"/>
      <c r="V181" s="194"/>
      <c r="W181" s="194"/>
      <c r="X181" s="194"/>
      <c r="Y181" s="194"/>
      <c r="Z181" s="194"/>
      <c r="AA181" s="194"/>
    </row>
    <row r="182" spans="1:27" ht="13.5" customHeight="1" x14ac:dyDescent="0.2">
      <c r="A182" s="194"/>
      <c r="B182" s="204"/>
      <c r="C182" s="194"/>
      <c r="D182" s="194"/>
      <c r="E182" s="194"/>
      <c r="F182" s="1156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496"/>
      <c r="S182" s="194"/>
      <c r="T182" s="194"/>
      <c r="U182" s="194"/>
      <c r="V182" s="194"/>
      <c r="W182" s="194"/>
      <c r="X182" s="194"/>
      <c r="Y182" s="194"/>
      <c r="Z182" s="194"/>
      <c r="AA182" s="194"/>
    </row>
    <row r="183" spans="1:27" ht="13.5" customHeight="1" x14ac:dyDescent="0.2">
      <c r="A183" s="194"/>
      <c r="B183" s="204"/>
      <c r="C183" s="194"/>
      <c r="D183" s="194"/>
      <c r="E183" s="194"/>
      <c r="F183" s="1156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496"/>
      <c r="S183" s="194"/>
      <c r="T183" s="194"/>
      <c r="U183" s="194"/>
      <c r="V183" s="194"/>
      <c r="W183" s="194"/>
      <c r="X183" s="194"/>
      <c r="Y183" s="194"/>
      <c r="Z183" s="194"/>
      <c r="AA183" s="194"/>
    </row>
    <row r="184" spans="1:27" ht="13.5" customHeight="1" x14ac:dyDescent="0.2">
      <c r="A184" s="194"/>
      <c r="B184" s="204"/>
      <c r="C184" s="194"/>
      <c r="D184" s="194"/>
      <c r="E184" s="194"/>
      <c r="F184" s="1156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496"/>
      <c r="S184" s="194"/>
      <c r="T184" s="194"/>
      <c r="U184" s="194"/>
      <c r="V184" s="194"/>
      <c r="W184" s="194"/>
      <c r="X184" s="194"/>
      <c r="Y184" s="194"/>
      <c r="Z184" s="194"/>
      <c r="AA184" s="194"/>
    </row>
    <row r="185" spans="1:27" ht="13.5" customHeight="1" x14ac:dyDescent="0.2">
      <c r="A185" s="194"/>
      <c r="B185" s="204"/>
      <c r="C185" s="194"/>
      <c r="D185" s="194"/>
      <c r="E185" s="194"/>
      <c r="F185" s="1156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496"/>
      <c r="S185" s="194"/>
      <c r="T185" s="194"/>
      <c r="U185" s="194"/>
      <c r="V185" s="194"/>
      <c r="W185" s="194"/>
      <c r="X185" s="194"/>
      <c r="Y185" s="194"/>
      <c r="Z185" s="194"/>
      <c r="AA185" s="194"/>
    </row>
    <row r="186" spans="1:27" ht="13.5" customHeight="1" x14ac:dyDescent="0.2">
      <c r="A186" s="194"/>
      <c r="B186" s="204"/>
      <c r="C186" s="194"/>
      <c r="D186" s="194"/>
      <c r="E186" s="194"/>
      <c r="F186" s="1156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496"/>
      <c r="S186" s="194"/>
      <c r="T186" s="194"/>
      <c r="U186" s="194"/>
      <c r="V186" s="194"/>
      <c r="W186" s="194"/>
      <c r="X186" s="194"/>
      <c r="Y186" s="194"/>
      <c r="Z186" s="194"/>
      <c r="AA186" s="194"/>
    </row>
    <row r="187" spans="1:27" ht="13.5" customHeight="1" x14ac:dyDescent="0.2">
      <c r="A187" s="194"/>
      <c r="B187" s="204"/>
      <c r="C187" s="194"/>
      <c r="D187" s="194"/>
      <c r="E187" s="194"/>
      <c r="F187" s="1156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496"/>
      <c r="S187" s="194"/>
      <c r="T187" s="194"/>
      <c r="U187" s="194"/>
      <c r="V187" s="194"/>
      <c r="W187" s="194"/>
      <c r="X187" s="194"/>
      <c r="Y187" s="194"/>
      <c r="Z187" s="194"/>
      <c r="AA187" s="194"/>
    </row>
    <row r="188" spans="1:27" ht="13.5" customHeight="1" x14ac:dyDescent="0.2">
      <c r="A188" s="194"/>
      <c r="B188" s="204"/>
      <c r="C188" s="194"/>
      <c r="D188" s="194"/>
      <c r="E188" s="194"/>
      <c r="F188" s="1156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496"/>
      <c r="S188" s="194"/>
      <c r="T188" s="194"/>
      <c r="U188" s="194"/>
      <c r="V188" s="194"/>
      <c r="W188" s="194"/>
      <c r="X188" s="194"/>
      <c r="Y188" s="194"/>
      <c r="Z188" s="194"/>
      <c r="AA188" s="194"/>
    </row>
    <row r="189" spans="1:27" ht="13.5" customHeight="1" x14ac:dyDescent="0.2">
      <c r="A189" s="194"/>
      <c r="B189" s="204"/>
      <c r="C189" s="194"/>
      <c r="D189" s="194"/>
      <c r="E189" s="194"/>
      <c r="F189" s="1156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496"/>
      <c r="S189" s="194"/>
      <c r="T189" s="194"/>
      <c r="U189" s="194"/>
      <c r="V189" s="194"/>
      <c r="W189" s="194"/>
      <c r="X189" s="194"/>
      <c r="Y189" s="194"/>
      <c r="Z189" s="194"/>
      <c r="AA189" s="194"/>
    </row>
    <row r="190" spans="1:27" ht="13.5" customHeight="1" x14ac:dyDescent="0.2">
      <c r="A190" s="194"/>
      <c r="B190" s="204"/>
      <c r="C190" s="194"/>
      <c r="D190" s="194"/>
      <c r="E190" s="194"/>
      <c r="F190" s="1156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496"/>
      <c r="S190" s="194"/>
      <c r="T190" s="194"/>
      <c r="U190" s="194"/>
      <c r="V190" s="194"/>
      <c r="W190" s="194"/>
      <c r="X190" s="194"/>
      <c r="Y190" s="194"/>
      <c r="Z190" s="194"/>
      <c r="AA190" s="194"/>
    </row>
    <row r="191" spans="1:27" ht="13.5" customHeight="1" x14ac:dyDescent="0.2">
      <c r="A191" s="194"/>
      <c r="B191" s="204"/>
      <c r="C191" s="194"/>
      <c r="D191" s="194"/>
      <c r="E191" s="194"/>
      <c r="F191" s="1156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496"/>
      <c r="S191" s="194"/>
      <c r="T191" s="194"/>
      <c r="U191" s="194"/>
      <c r="V191" s="194"/>
      <c r="W191" s="194"/>
      <c r="X191" s="194"/>
      <c r="Y191" s="194"/>
      <c r="Z191" s="194"/>
      <c r="AA191" s="194"/>
    </row>
    <row r="192" spans="1:27" ht="13.5" customHeight="1" x14ac:dyDescent="0.2">
      <c r="A192" s="194"/>
      <c r="B192" s="204"/>
      <c r="C192" s="194"/>
      <c r="D192" s="194"/>
      <c r="E192" s="194"/>
      <c r="F192" s="1156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496"/>
      <c r="S192" s="194"/>
      <c r="T192" s="194"/>
      <c r="U192" s="194"/>
      <c r="V192" s="194"/>
      <c r="W192" s="194"/>
      <c r="X192" s="194"/>
      <c r="Y192" s="194"/>
      <c r="Z192" s="194"/>
      <c r="AA192" s="194"/>
    </row>
    <row r="193" spans="1:27" ht="13.5" customHeight="1" x14ac:dyDescent="0.2">
      <c r="A193" s="194"/>
      <c r="B193" s="204"/>
      <c r="C193" s="194"/>
      <c r="D193" s="194"/>
      <c r="E193" s="194"/>
      <c r="F193" s="1156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496"/>
      <c r="S193" s="194"/>
      <c r="T193" s="194"/>
      <c r="U193" s="194"/>
      <c r="V193" s="194"/>
      <c r="W193" s="194"/>
      <c r="X193" s="194"/>
      <c r="Y193" s="194"/>
      <c r="Z193" s="194"/>
      <c r="AA193" s="194"/>
    </row>
    <row r="194" spans="1:27" ht="13.5" customHeight="1" x14ac:dyDescent="0.2">
      <c r="A194" s="194"/>
      <c r="B194" s="204"/>
      <c r="C194" s="194"/>
      <c r="D194" s="194"/>
      <c r="E194" s="194"/>
      <c r="F194" s="1156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496"/>
      <c r="S194" s="194"/>
      <c r="T194" s="194"/>
      <c r="U194" s="194"/>
      <c r="V194" s="194"/>
      <c r="W194" s="194"/>
      <c r="X194" s="194"/>
      <c r="Y194" s="194"/>
      <c r="Z194" s="194"/>
      <c r="AA194" s="194"/>
    </row>
    <row r="195" spans="1:27" ht="13.5" customHeight="1" x14ac:dyDescent="0.2">
      <c r="A195" s="194"/>
      <c r="B195" s="204"/>
      <c r="C195" s="194"/>
      <c r="D195" s="194"/>
      <c r="E195" s="194"/>
      <c r="F195" s="1156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496"/>
      <c r="S195" s="194"/>
      <c r="T195" s="194"/>
      <c r="U195" s="194"/>
      <c r="V195" s="194"/>
      <c r="W195" s="194"/>
      <c r="X195" s="194"/>
      <c r="Y195" s="194"/>
      <c r="Z195" s="194"/>
      <c r="AA195" s="194"/>
    </row>
    <row r="196" spans="1:27" ht="13.5" customHeight="1" x14ac:dyDescent="0.2">
      <c r="A196" s="194"/>
      <c r="B196" s="204"/>
      <c r="C196" s="194"/>
      <c r="D196" s="194"/>
      <c r="E196" s="194"/>
      <c r="F196" s="1156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496"/>
      <c r="S196" s="194"/>
      <c r="T196" s="194"/>
      <c r="U196" s="194"/>
      <c r="V196" s="194"/>
      <c r="W196" s="194"/>
      <c r="X196" s="194"/>
      <c r="Y196" s="194"/>
      <c r="Z196" s="194"/>
      <c r="AA196" s="194"/>
    </row>
    <row r="197" spans="1:27" ht="13.5" customHeight="1" x14ac:dyDescent="0.2">
      <c r="A197" s="194"/>
      <c r="B197" s="204"/>
      <c r="C197" s="194"/>
      <c r="D197" s="194"/>
      <c r="E197" s="194"/>
      <c r="F197" s="1156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496"/>
      <c r="S197" s="194"/>
      <c r="T197" s="194"/>
      <c r="U197" s="194"/>
      <c r="V197" s="194"/>
      <c r="W197" s="194"/>
      <c r="X197" s="194"/>
      <c r="Y197" s="194"/>
      <c r="Z197" s="194"/>
      <c r="AA197" s="194"/>
    </row>
    <row r="198" spans="1:27" ht="13.5" customHeight="1" x14ac:dyDescent="0.2">
      <c r="A198" s="194"/>
      <c r="B198" s="204"/>
      <c r="C198" s="194"/>
      <c r="D198" s="194"/>
      <c r="E198" s="194"/>
      <c r="F198" s="1156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496"/>
      <c r="S198" s="194"/>
      <c r="T198" s="194"/>
      <c r="U198" s="194"/>
      <c r="V198" s="194"/>
      <c r="W198" s="194"/>
      <c r="X198" s="194"/>
      <c r="Y198" s="194"/>
      <c r="Z198" s="194"/>
      <c r="AA198" s="194"/>
    </row>
    <row r="199" spans="1:27" ht="13.5" customHeight="1" x14ac:dyDescent="0.2">
      <c r="A199" s="194"/>
      <c r="B199" s="204"/>
      <c r="C199" s="194"/>
      <c r="D199" s="194"/>
      <c r="E199" s="194"/>
      <c r="F199" s="1156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496"/>
      <c r="S199" s="194"/>
      <c r="T199" s="194"/>
      <c r="U199" s="194"/>
      <c r="V199" s="194"/>
      <c r="W199" s="194"/>
      <c r="X199" s="194"/>
      <c r="Y199" s="194"/>
      <c r="Z199" s="194"/>
      <c r="AA199" s="194"/>
    </row>
    <row r="200" spans="1:27" ht="13.5" customHeight="1" x14ac:dyDescent="0.2">
      <c r="A200" s="194"/>
      <c r="B200" s="204"/>
      <c r="C200" s="194"/>
      <c r="D200" s="194"/>
      <c r="E200" s="194"/>
      <c r="F200" s="1156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496"/>
      <c r="S200" s="194"/>
      <c r="T200" s="194"/>
      <c r="U200" s="194"/>
      <c r="V200" s="194"/>
      <c r="W200" s="194"/>
      <c r="X200" s="194"/>
      <c r="Y200" s="194"/>
      <c r="Z200" s="194"/>
      <c r="AA200" s="194"/>
    </row>
    <row r="201" spans="1:27" ht="13.5" customHeight="1" x14ac:dyDescent="0.2">
      <c r="A201" s="194"/>
      <c r="B201" s="204"/>
      <c r="C201" s="194"/>
      <c r="D201" s="194"/>
      <c r="E201" s="194"/>
      <c r="F201" s="1156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496"/>
      <c r="S201" s="194"/>
      <c r="T201" s="194"/>
      <c r="U201" s="194"/>
      <c r="V201" s="194"/>
      <c r="W201" s="194"/>
      <c r="X201" s="194"/>
      <c r="Y201" s="194"/>
      <c r="Z201" s="194"/>
      <c r="AA201" s="194"/>
    </row>
    <row r="202" spans="1:27" ht="13.5" customHeight="1" x14ac:dyDescent="0.2">
      <c r="A202" s="194"/>
      <c r="B202" s="204"/>
      <c r="C202" s="194"/>
      <c r="D202" s="194"/>
      <c r="E202" s="194"/>
      <c r="F202" s="1156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496"/>
      <c r="S202" s="194"/>
      <c r="T202" s="194"/>
      <c r="U202" s="194"/>
      <c r="V202" s="194"/>
      <c r="W202" s="194"/>
      <c r="X202" s="194"/>
      <c r="Y202" s="194"/>
      <c r="Z202" s="194"/>
      <c r="AA202" s="194"/>
    </row>
    <row r="203" spans="1:27" ht="13.5" customHeight="1" x14ac:dyDescent="0.2">
      <c r="A203" s="194"/>
      <c r="B203" s="204"/>
      <c r="C203" s="194"/>
      <c r="D203" s="194"/>
      <c r="E203" s="194"/>
      <c r="F203" s="1156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496"/>
      <c r="S203" s="194"/>
      <c r="T203" s="194"/>
      <c r="U203" s="194"/>
      <c r="V203" s="194"/>
      <c r="W203" s="194"/>
      <c r="X203" s="194"/>
      <c r="Y203" s="194"/>
      <c r="Z203" s="194"/>
      <c r="AA203" s="194"/>
    </row>
    <row r="204" spans="1:27" ht="13.5" customHeight="1" x14ac:dyDescent="0.2">
      <c r="A204" s="194"/>
      <c r="B204" s="204"/>
      <c r="C204" s="194"/>
      <c r="D204" s="194"/>
      <c r="E204" s="194"/>
      <c r="F204" s="1156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496"/>
      <c r="S204" s="194"/>
      <c r="T204" s="194"/>
      <c r="U204" s="194"/>
      <c r="V204" s="194"/>
      <c r="W204" s="194"/>
      <c r="X204" s="194"/>
      <c r="Y204" s="194"/>
      <c r="Z204" s="194"/>
      <c r="AA204" s="194"/>
    </row>
    <row r="205" spans="1:27" ht="13.5" customHeight="1" x14ac:dyDescent="0.2">
      <c r="A205" s="194"/>
      <c r="B205" s="204"/>
      <c r="C205" s="194"/>
      <c r="D205" s="194"/>
      <c r="E205" s="194"/>
      <c r="F205" s="1156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496"/>
      <c r="S205" s="194"/>
      <c r="T205" s="194"/>
      <c r="U205" s="194"/>
      <c r="V205" s="194"/>
      <c r="W205" s="194"/>
      <c r="X205" s="194"/>
      <c r="Y205" s="194"/>
      <c r="Z205" s="194"/>
      <c r="AA205" s="194"/>
    </row>
    <row r="206" spans="1:27" ht="13.5" customHeight="1" x14ac:dyDescent="0.2">
      <c r="A206" s="194"/>
      <c r="B206" s="204"/>
      <c r="C206" s="194"/>
      <c r="D206" s="194"/>
      <c r="E206" s="194"/>
      <c r="F206" s="1156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496"/>
      <c r="S206" s="194"/>
      <c r="T206" s="194"/>
      <c r="U206" s="194"/>
      <c r="V206" s="194"/>
      <c r="W206" s="194"/>
      <c r="X206" s="194"/>
      <c r="Y206" s="194"/>
      <c r="Z206" s="194"/>
      <c r="AA206" s="194"/>
    </row>
    <row r="207" spans="1:27" ht="13.5" customHeight="1" x14ac:dyDescent="0.2">
      <c r="A207" s="194"/>
      <c r="B207" s="204"/>
      <c r="C207" s="194"/>
      <c r="D207" s="194"/>
      <c r="E207" s="194"/>
      <c r="F207" s="1156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496"/>
      <c r="S207" s="194"/>
      <c r="T207" s="194"/>
      <c r="U207" s="194"/>
      <c r="V207" s="194"/>
      <c r="W207" s="194"/>
      <c r="X207" s="194"/>
      <c r="Y207" s="194"/>
      <c r="Z207" s="194"/>
      <c r="AA207" s="194"/>
    </row>
    <row r="208" spans="1:27" ht="13.5" customHeight="1" x14ac:dyDescent="0.2">
      <c r="A208" s="194"/>
      <c r="B208" s="204"/>
      <c r="C208" s="194"/>
      <c r="D208" s="194"/>
      <c r="E208" s="194"/>
      <c r="F208" s="1156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496"/>
      <c r="S208" s="194"/>
      <c r="T208" s="194"/>
      <c r="U208" s="194"/>
      <c r="V208" s="194"/>
      <c r="W208" s="194"/>
      <c r="X208" s="194"/>
      <c r="Y208" s="194"/>
      <c r="Z208" s="194"/>
      <c r="AA208" s="194"/>
    </row>
    <row r="209" spans="1:27" ht="13.5" customHeight="1" x14ac:dyDescent="0.2">
      <c r="A209" s="194"/>
      <c r="B209" s="204"/>
      <c r="C209" s="194"/>
      <c r="D209" s="194"/>
      <c r="E209" s="194"/>
      <c r="F209" s="1156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496"/>
      <c r="S209" s="194"/>
      <c r="T209" s="194"/>
      <c r="U209" s="194"/>
      <c r="V209" s="194"/>
      <c r="W209" s="194"/>
      <c r="X209" s="194"/>
      <c r="Y209" s="194"/>
      <c r="Z209" s="194"/>
      <c r="AA209" s="194"/>
    </row>
    <row r="210" spans="1:27" ht="13.5" customHeight="1" x14ac:dyDescent="0.2">
      <c r="A210" s="194"/>
      <c r="B210" s="204"/>
      <c r="C210" s="194"/>
      <c r="D210" s="194"/>
      <c r="E210" s="194"/>
      <c r="F210" s="1156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496"/>
      <c r="S210" s="194"/>
      <c r="T210" s="194"/>
      <c r="U210" s="194"/>
      <c r="V210" s="194"/>
      <c r="W210" s="194"/>
      <c r="X210" s="194"/>
      <c r="Y210" s="194"/>
      <c r="Z210" s="194"/>
      <c r="AA210" s="194"/>
    </row>
    <row r="211" spans="1:27" ht="13.5" customHeight="1" x14ac:dyDescent="0.2">
      <c r="A211" s="194"/>
      <c r="B211" s="204"/>
      <c r="C211" s="194"/>
      <c r="D211" s="194"/>
      <c r="E211" s="194"/>
      <c r="F211" s="1156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496"/>
      <c r="S211" s="194"/>
      <c r="T211" s="194"/>
      <c r="U211" s="194"/>
      <c r="V211" s="194"/>
      <c r="W211" s="194"/>
      <c r="X211" s="194"/>
      <c r="Y211" s="194"/>
      <c r="Z211" s="194"/>
      <c r="AA211" s="194"/>
    </row>
    <row r="212" spans="1:27" ht="13.5" customHeight="1" x14ac:dyDescent="0.2">
      <c r="A212" s="194"/>
      <c r="B212" s="204"/>
      <c r="C212" s="194"/>
      <c r="D212" s="194"/>
      <c r="E212" s="194"/>
      <c r="F212" s="1156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496"/>
      <c r="S212" s="194"/>
      <c r="T212" s="194"/>
      <c r="U212" s="194"/>
      <c r="V212" s="194"/>
      <c r="W212" s="194"/>
      <c r="X212" s="194"/>
      <c r="Y212" s="194"/>
      <c r="Z212" s="194"/>
      <c r="AA212" s="194"/>
    </row>
    <row r="213" spans="1:27" ht="13.5" customHeight="1" x14ac:dyDescent="0.2">
      <c r="A213" s="194"/>
      <c r="B213" s="204"/>
      <c r="C213" s="194"/>
      <c r="D213" s="194"/>
      <c r="E213" s="194"/>
      <c r="F213" s="1156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496"/>
      <c r="S213" s="194"/>
      <c r="T213" s="194"/>
      <c r="U213" s="194"/>
      <c r="V213" s="194"/>
      <c r="W213" s="194"/>
      <c r="X213" s="194"/>
      <c r="Y213" s="194"/>
      <c r="Z213" s="194"/>
      <c r="AA213" s="194"/>
    </row>
    <row r="214" spans="1:27" ht="13.5" customHeight="1" x14ac:dyDescent="0.2">
      <c r="A214" s="194"/>
      <c r="B214" s="204"/>
      <c r="C214" s="194"/>
      <c r="D214" s="194"/>
      <c r="E214" s="194"/>
      <c r="F214" s="1156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496"/>
      <c r="S214" s="194"/>
      <c r="T214" s="194"/>
      <c r="U214" s="194"/>
      <c r="V214" s="194"/>
      <c r="W214" s="194"/>
      <c r="X214" s="194"/>
      <c r="Y214" s="194"/>
      <c r="Z214" s="194"/>
      <c r="AA214" s="194"/>
    </row>
    <row r="215" spans="1:27" ht="13.5" customHeight="1" x14ac:dyDescent="0.2">
      <c r="A215" s="194"/>
      <c r="B215" s="204"/>
      <c r="C215" s="194"/>
      <c r="D215" s="194"/>
      <c r="E215" s="194"/>
      <c r="F215" s="1156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496"/>
      <c r="S215" s="194"/>
      <c r="T215" s="194"/>
      <c r="U215" s="194"/>
      <c r="V215" s="194"/>
      <c r="W215" s="194"/>
      <c r="X215" s="194"/>
      <c r="Y215" s="194"/>
      <c r="Z215" s="194"/>
      <c r="AA215" s="194"/>
    </row>
    <row r="216" spans="1:27" ht="13.5" customHeight="1" x14ac:dyDescent="0.2">
      <c r="A216" s="194"/>
      <c r="B216" s="204"/>
      <c r="C216" s="194"/>
      <c r="D216" s="194"/>
      <c r="E216" s="194"/>
      <c r="F216" s="1156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496"/>
      <c r="S216" s="194"/>
      <c r="T216" s="194"/>
      <c r="U216" s="194"/>
      <c r="V216" s="194"/>
      <c r="W216" s="194"/>
      <c r="X216" s="194"/>
      <c r="Y216" s="194"/>
      <c r="Z216" s="194"/>
      <c r="AA216" s="194"/>
    </row>
    <row r="217" spans="1:27" ht="13.5" customHeight="1" x14ac:dyDescent="0.2">
      <c r="A217" s="194"/>
      <c r="B217" s="204"/>
      <c r="C217" s="194"/>
      <c r="D217" s="194"/>
      <c r="E217" s="194"/>
      <c r="F217" s="1156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496"/>
      <c r="S217" s="194"/>
      <c r="T217" s="194"/>
      <c r="U217" s="194"/>
      <c r="V217" s="194"/>
      <c r="W217" s="194"/>
      <c r="X217" s="194"/>
      <c r="Y217" s="194"/>
      <c r="Z217" s="194"/>
      <c r="AA217" s="194"/>
    </row>
    <row r="218" spans="1:27" ht="13.5" customHeight="1" x14ac:dyDescent="0.2">
      <c r="A218" s="194"/>
      <c r="B218" s="204"/>
      <c r="C218" s="194"/>
      <c r="D218" s="194"/>
      <c r="E218" s="194"/>
      <c r="F218" s="1156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496"/>
      <c r="S218" s="194"/>
      <c r="T218" s="194"/>
      <c r="U218" s="194"/>
      <c r="V218" s="194"/>
      <c r="W218" s="194"/>
      <c r="X218" s="194"/>
      <c r="Y218" s="194"/>
      <c r="Z218" s="194"/>
      <c r="AA218" s="194"/>
    </row>
    <row r="219" spans="1:27" ht="13.5" customHeight="1" x14ac:dyDescent="0.2">
      <c r="A219" s="194"/>
      <c r="B219" s="204"/>
      <c r="C219" s="194"/>
      <c r="D219" s="194"/>
      <c r="E219" s="194"/>
      <c r="F219" s="1156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496"/>
      <c r="S219" s="194"/>
      <c r="T219" s="194"/>
      <c r="U219" s="194"/>
      <c r="V219" s="194"/>
      <c r="W219" s="194"/>
      <c r="X219" s="194"/>
      <c r="Y219" s="194"/>
      <c r="Z219" s="194"/>
      <c r="AA219" s="194"/>
    </row>
    <row r="220" spans="1:27" ht="13.5" customHeight="1" x14ac:dyDescent="0.2">
      <c r="A220" s="194"/>
      <c r="B220" s="204"/>
      <c r="C220" s="194"/>
      <c r="D220" s="194"/>
      <c r="E220" s="194"/>
      <c r="F220" s="1156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496"/>
      <c r="S220" s="194"/>
      <c r="T220" s="194"/>
      <c r="U220" s="194"/>
      <c r="V220" s="194"/>
      <c r="W220" s="194"/>
      <c r="X220" s="194"/>
      <c r="Y220" s="194"/>
      <c r="Z220" s="194"/>
      <c r="AA220" s="194"/>
    </row>
    <row r="221" spans="1:27" ht="13.5" customHeight="1" x14ac:dyDescent="0.2">
      <c r="A221" s="194"/>
      <c r="B221" s="204"/>
      <c r="C221" s="194"/>
      <c r="D221" s="194"/>
      <c r="E221" s="194"/>
      <c r="F221" s="1156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496"/>
      <c r="S221" s="194"/>
      <c r="T221" s="194"/>
      <c r="U221" s="194"/>
      <c r="V221" s="194"/>
      <c r="W221" s="194"/>
      <c r="X221" s="194"/>
      <c r="Y221" s="194"/>
      <c r="Z221" s="194"/>
      <c r="AA221" s="194"/>
    </row>
    <row r="222" spans="1:27" ht="13.5" customHeight="1" x14ac:dyDescent="0.2">
      <c r="A222" s="194"/>
      <c r="B222" s="204"/>
      <c r="C222" s="194"/>
      <c r="D222" s="194"/>
      <c r="E222" s="194"/>
      <c r="F222" s="1156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496"/>
      <c r="S222" s="194"/>
      <c r="T222" s="194"/>
      <c r="U222" s="194"/>
      <c r="V222" s="194"/>
      <c r="W222" s="194"/>
      <c r="X222" s="194"/>
      <c r="Y222" s="194"/>
      <c r="Z222" s="194"/>
      <c r="AA222" s="194"/>
    </row>
    <row r="223" spans="1:27" ht="13.5" customHeight="1" x14ac:dyDescent="0.2">
      <c r="A223" s="194"/>
      <c r="B223" s="204"/>
      <c r="C223" s="194"/>
      <c r="D223" s="194"/>
      <c r="E223" s="194"/>
      <c r="F223" s="1156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496"/>
      <c r="S223" s="194"/>
      <c r="T223" s="194"/>
      <c r="U223" s="194"/>
      <c r="V223" s="194"/>
      <c r="W223" s="194"/>
      <c r="X223" s="194"/>
      <c r="Y223" s="194"/>
      <c r="Z223" s="194"/>
      <c r="AA223" s="194"/>
    </row>
    <row r="224" spans="1:27" ht="13.5" customHeight="1" x14ac:dyDescent="0.2">
      <c r="A224" s="194"/>
      <c r="B224" s="204"/>
      <c r="C224" s="194"/>
      <c r="D224" s="194"/>
      <c r="E224" s="194"/>
      <c r="F224" s="1156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496"/>
      <c r="S224" s="194"/>
      <c r="T224" s="194"/>
      <c r="U224" s="194"/>
      <c r="V224" s="194"/>
      <c r="W224" s="194"/>
      <c r="X224" s="194"/>
      <c r="Y224" s="194"/>
      <c r="Z224" s="194"/>
      <c r="AA224" s="194"/>
    </row>
    <row r="225" spans="1:27" ht="13.5" customHeight="1" x14ac:dyDescent="0.2">
      <c r="A225" s="194"/>
      <c r="B225" s="204"/>
      <c r="C225" s="194"/>
      <c r="D225" s="194"/>
      <c r="E225" s="194"/>
      <c r="F225" s="1156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496"/>
      <c r="S225" s="194"/>
      <c r="T225" s="194"/>
      <c r="U225" s="194"/>
      <c r="V225" s="194"/>
      <c r="W225" s="194"/>
      <c r="X225" s="194"/>
      <c r="Y225" s="194"/>
      <c r="Z225" s="194"/>
      <c r="AA225" s="194"/>
    </row>
    <row r="226" spans="1:27" ht="13.5" customHeight="1" x14ac:dyDescent="0.2">
      <c r="A226" s="194"/>
      <c r="B226" s="204"/>
      <c r="C226" s="194"/>
      <c r="D226" s="194"/>
      <c r="E226" s="194"/>
      <c r="F226" s="1156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496"/>
      <c r="S226" s="194"/>
      <c r="T226" s="194"/>
      <c r="U226" s="194"/>
      <c r="V226" s="194"/>
      <c r="W226" s="194"/>
      <c r="X226" s="194"/>
      <c r="Y226" s="194"/>
      <c r="Z226" s="194"/>
      <c r="AA226" s="194"/>
    </row>
    <row r="227" spans="1:27" ht="13.5" customHeight="1" x14ac:dyDescent="0.2">
      <c r="A227" s="194"/>
      <c r="B227" s="204"/>
      <c r="C227" s="194"/>
      <c r="D227" s="194"/>
      <c r="E227" s="194"/>
      <c r="F227" s="1156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496"/>
      <c r="S227" s="194"/>
      <c r="T227" s="194"/>
      <c r="U227" s="194"/>
      <c r="V227" s="194"/>
      <c r="W227" s="194"/>
      <c r="X227" s="194"/>
      <c r="Y227" s="194"/>
      <c r="Z227" s="194"/>
      <c r="AA227" s="194"/>
    </row>
    <row r="228" spans="1:27" ht="13.5" customHeight="1" x14ac:dyDescent="0.2">
      <c r="A228" s="194"/>
      <c r="B228" s="204"/>
      <c r="C228" s="194"/>
      <c r="D228" s="194"/>
      <c r="E228" s="194"/>
      <c r="F228" s="1156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496"/>
      <c r="S228" s="194"/>
      <c r="T228" s="194"/>
      <c r="U228" s="194"/>
      <c r="V228" s="194"/>
      <c r="W228" s="194"/>
      <c r="X228" s="194"/>
      <c r="Y228" s="194"/>
      <c r="Z228" s="194"/>
      <c r="AA228" s="194"/>
    </row>
    <row r="229" spans="1:27" ht="13.5" customHeight="1" x14ac:dyDescent="0.2">
      <c r="A229" s="194"/>
      <c r="B229" s="204"/>
      <c r="C229" s="194"/>
      <c r="D229" s="194"/>
      <c r="E229" s="194"/>
      <c r="F229" s="1156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496"/>
      <c r="S229" s="194"/>
      <c r="T229" s="194"/>
      <c r="U229" s="194"/>
      <c r="V229" s="194"/>
      <c r="W229" s="194"/>
      <c r="X229" s="194"/>
      <c r="Y229" s="194"/>
      <c r="Z229" s="194"/>
      <c r="AA229" s="194"/>
    </row>
    <row r="230" spans="1:27" ht="13.5" customHeight="1" x14ac:dyDescent="0.2">
      <c r="A230" s="194"/>
      <c r="B230" s="204"/>
      <c r="C230" s="194"/>
      <c r="D230" s="194"/>
      <c r="E230" s="194"/>
      <c r="F230" s="1156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496"/>
      <c r="S230" s="194"/>
      <c r="T230" s="194"/>
      <c r="U230" s="194"/>
      <c r="V230" s="194"/>
      <c r="W230" s="194"/>
      <c r="X230" s="194"/>
      <c r="Y230" s="194"/>
      <c r="Z230" s="194"/>
      <c r="AA230" s="194"/>
    </row>
    <row r="231" spans="1:27" ht="13.5" customHeight="1" x14ac:dyDescent="0.2">
      <c r="A231" s="194"/>
      <c r="B231" s="204"/>
      <c r="C231" s="194"/>
      <c r="D231" s="194"/>
      <c r="E231" s="194"/>
      <c r="F231" s="1156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496"/>
      <c r="S231" s="194"/>
      <c r="T231" s="194"/>
      <c r="U231" s="194"/>
      <c r="V231" s="194"/>
      <c r="W231" s="194"/>
      <c r="X231" s="194"/>
      <c r="Y231" s="194"/>
      <c r="Z231" s="194"/>
      <c r="AA231" s="194"/>
    </row>
    <row r="232" spans="1:27" ht="13.5" customHeight="1" x14ac:dyDescent="0.2">
      <c r="A232" s="194"/>
      <c r="B232" s="204"/>
      <c r="C232" s="194"/>
      <c r="D232" s="194"/>
      <c r="E232" s="194"/>
      <c r="F232" s="1156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496"/>
      <c r="S232" s="194"/>
      <c r="T232" s="194"/>
      <c r="U232" s="194"/>
      <c r="V232" s="194"/>
      <c r="W232" s="194"/>
      <c r="X232" s="194"/>
      <c r="Y232" s="194"/>
      <c r="Z232" s="194"/>
      <c r="AA232" s="194"/>
    </row>
    <row r="233" spans="1:27" ht="13.5" customHeight="1" x14ac:dyDescent="0.2">
      <c r="A233" s="194"/>
      <c r="B233" s="204"/>
      <c r="C233" s="194"/>
      <c r="D233" s="194"/>
      <c r="E233" s="194"/>
      <c r="F233" s="1156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496"/>
      <c r="S233" s="194"/>
      <c r="T233" s="194"/>
      <c r="U233" s="194"/>
      <c r="V233" s="194"/>
      <c r="W233" s="194"/>
      <c r="X233" s="194"/>
      <c r="Y233" s="194"/>
      <c r="Z233" s="194"/>
      <c r="AA233" s="194"/>
    </row>
    <row r="234" spans="1:27" ht="13.5" customHeight="1" x14ac:dyDescent="0.2">
      <c r="A234" s="194"/>
      <c r="B234" s="204"/>
      <c r="C234" s="194"/>
      <c r="D234" s="194"/>
      <c r="E234" s="194"/>
      <c r="F234" s="1156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496"/>
      <c r="S234" s="194"/>
      <c r="T234" s="194"/>
      <c r="U234" s="194"/>
      <c r="V234" s="194"/>
      <c r="W234" s="194"/>
      <c r="X234" s="194"/>
      <c r="Y234" s="194"/>
      <c r="Z234" s="194"/>
      <c r="AA234" s="194"/>
    </row>
    <row r="235" spans="1:27" ht="13.5" customHeight="1" x14ac:dyDescent="0.2">
      <c r="A235" s="194"/>
      <c r="B235" s="204"/>
      <c r="C235" s="194"/>
      <c r="D235" s="194"/>
      <c r="E235" s="194"/>
      <c r="F235" s="1156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496"/>
      <c r="S235" s="194"/>
      <c r="T235" s="194"/>
      <c r="U235" s="194"/>
      <c r="V235" s="194"/>
      <c r="W235" s="194"/>
      <c r="X235" s="194"/>
      <c r="Y235" s="194"/>
      <c r="Z235" s="194"/>
      <c r="AA235" s="194"/>
    </row>
    <row r="236" spans="1:27" ht="13.5" customHeight="1" x14ac:dyDescent="0.2">
      <c r="A236" s="194"/>
      <c r="B236" s="204"/>
      <c r="C236" s="194"/>
      <c r="D236" s="194"/>
      <c r="E236" s="194"/>
      <c r="F236" s="1156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496"/>
      <c r="S236" s="194"/>
      <c r="T236" s="194"/>
      <c r="U236" s="194"/>
      <c r="V236" s="194"/>
      <c r="W236" s="194"/>
      <c r="X236" s="194"/>
      <c r="Y236" s="194"/>
      <c r="Z236" s="194"/>
      <c r="AA236" s="194"/>
    </row>
    <row r="237" spans="1:27" ht="13.5" customHeight="1" x14ac:dyDescent="0.2">
      <c r="A237" s="194"/>
      <c r="B237" s="204"/>
      <c r="C237" s="194"/>
      <c r="D237" s="194"/>
      <c r="E237" s="194"/>
      <c r="F237" s="1156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496"/>
      <c r="S237" s="194"/>
      <c r="T237" s="194"/>
      <c r="U237" s="194"/>
      <c r="V237" s="194"/>
      <c r="W237" s="194"/>
      <c r="X237" s="194"/>
      <c r="Y237" s="194"/>
      <c r="Z237" s="194"/>
      <c r="AA237" s="194"/>
    </row>
    <row r="238" spans="1:27" ht="13.5" customHeight="1" x14ac:dyDescent="0.2">
      <c r="A238" s="194"/>
      <c r="B238" s="204"/>
      <c r="C238" s="194"/>
      <c r="D238" s="194"/>
      <c r="E238" s="194"/>
      <c r="F238" s="1156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496"/>
      <c r="S238" s="194"/>
      <c r="T238" s="194"/>
      <c r="U238" s="194"/>
      <c r="V238" s="194"/>
      <c r="W238" s="194"/>
      <c r="X238" s="194"/>
      <c r="Y238" s="194"/>
      <c r="Z238" s="194"/>
      <c r="AA238" s="194"/>
    </row>
    <row r="239" spans="1:27" ht="13.5" customHeight="1" x14ac:dyDescent="0.2">
      <c r="A239" s="194"/>
      <c r="B239" s="204"/>
      <c r="C239" s="194"/>
      <c r="D239" s="194"/>
      <c r="E239" s="194"/>
      <c r="F239" s="1156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496"/>
      <c r="S239" s="194"/>
      <c r="T239" s="194"/>
      <c r="U239" s="194"/>
      <c r="V239" s="194"/>
      <c r="W239" s="194"/>
      <c r="X239" s="194"/>
      <c r="Y239" s="194"/>
      <c r="Z239" s="194"/>
      <c r="AA239" s="194"/>
    </row>
    <row r="240" spans="1:27" ht="13.5" customHeight="1" x14ac:dyDescent="0.2">
      <c r="A240" s="194"/>
      <c r="B240" s="204"/>
      <c r="C240" s="194"/>
      <c r="D240" s="194"/>
      <c r="E240" s="194"/>
      <c r="F240" s="1156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496"/>
      <c r="S240" s="194"/>
      <c r="T240" s="194"/>
      <c r="U240" s="194"/>
      <c r="V240" s="194"/>
      <c r="W240" s="194"/>
      <c r="X240" s="194"/>
      <c r="Y240" s="194"/>
      <c r="Z240" s="194"/>
      <c r="AA240" s="194"/>
    </row>
    <row r="241" spans="1:27" ht="13.5" customHeight="1" x14ac:dyDescent="0.2">
      <c r="A241" s="194"/>
      <c r="B241" s="204"/>
      <c r="C241" s="194"/>
      <c r="D241" s="194"/>
      <c r="E241" s="194"/>
      <c r="F241" s="1156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496"/>
      <c r="S241" s="194"/>
      <c r="T241" s="194"/>
      <c r="U241" s="194"/>
      <c r="V241" s="194"/>
      <c r="W241" s="194"/>
      <c r="X241" s="194"/>
      <c r="Y241" s="194"/>
      <c r="Z241" s="194"/>
      <c r="AA241" s="194"/>
    </row>
    <row r="242" spans="1:27" ht="13.5" customHeight="1" x14ac:dyDescent="0.2">
      <c r="A242" s="194"/>
      <c r="B242" s="204"/>
      <c r="C242" s="194"/>
      <c r="D242" s="194"/>
      <c r="E242" s="194"/>
      <c r="F242" s="1156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496"/>
      <c r="S242" s="194"/>
      <c r="T242" s="194"/>
      <c r="U242" s="194"/>
      <c r="V242" s="194"/>
      <c r="W242" s="194"/>
      <c r="X242" s="194"/>
      <c r="Y242" s="194"/>
      <c r="Z242" s="194"/>
      <c r="AA242" s="194"/>
    </row>
    <row r="243" spans="1:27" ht="13.5" customHeight="1" x14ac:dyDescent="0.2">
      <c r="A243" s="194"/>
      <c r="B243" s="204"/>
      <c r="C243" s="194"/>
      <c r="D243" s="194"/>
      <c r="E243" s="194"/>
      <c r="F243" s="1156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496"/>
      <c r="S243" s="194"/>
      <c r="T243" s="194"/>
      <c r="U243" s="194"/>
      <c r="V243" s="194"/>
      <c r="W243" s="194"/>
      <c r="X243" s="194"/>
      <c r="Y243" s="194"/>
      <c r="Z243" s="194"/>
      <c r="AA243" s="194"/>
    </row>
    <row r="244" spans="1:27" ht="15.75" customHeight="1" x14ac:dyDescent="0.2">
      <c r="R244" s="280"/>
    </row>
    <row r="245" spans="1:27" ht="15.75" customHeight="1" x14ac:dyDescent="0.2">
      <c r="R245" s="280"/>
    </row>
    <row r="246" spans="1:27" ht="15.75" customHeight="1" x14ac:dyDescent="0.2">
      <c r="R246" s="280"/>
    </row>
    <row r="247" spans="1:27" ht="15.75" customHeight="1" x14ac:dyDescent="0.2">
      <c r="R247" s="280"/>
    </row>
    <row r="248" spans="1:27" ht="15.75" customHeight="1" x14ac:dyDescent="0.2">
      <c r="R248" s="280"/>
    </row>
    <row r="249" spans="1:27" ht="15.75" customHeight="1" x14ac:dyDescent="0.2">
      <c r="R249" s="280"/>
    </row>
    <row r="250" spans="1:27" ht="15.75" customHeight="1" x14ac:dyDescent="0.2">
      <c r="R250" s="280"/>
    </row>
    <row r="251" spans="1:27" ht="15.75" customHeight="1" x14ac:dyDescent="0.2">
      <c r="R251" s="280"/>
    </row>
    <row r="252" spans="1:27" ht="15.75" customHeight="1" x14ac:dyDescent="0.2"/>
    <row r="253" spans="1:27" ht="15.75" customHeight="1" x14ac:dyDescent="0.2"/>
    <row r="254" spans="1:27" ht="15.75" customHeight="1" x14ac:dyDescent="0.2"/>
    <row r="255" spans="1:27" ht="15.75" customHeight="1" x14ac:dyDescent="0.2"/>
    <row r="256" spans="1:27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9">
    <mergeCell ref="B7:B8"/>
    <mergeCell ref="B9:B10"/>
    <mergeCell ref="E9:G9"/>
    <mergeCell ref="E10:G10"/>
    <mergeCell ref="E11:G11"/>
    <mergeCell ref="E39:G39"/>
    <mergeCell ref="E40:G40"/>
    <mergeCell ref="E41:G41"/>
    <mergeCell ref="E42:G42"/>
    <mergeCell ref="B11:B23"/>
    <mergeCell ref="B25:B29"/>
    <mergeCell ref="B30:B33"/>
    <mergeCell ref="B34:B37"/>
    <mergeCell ref="B41:B42"/>
    <mergeCell ref="E12:G12"/>
    <mergeCell ref="E24:G24"/>
    <mergeCell ref="E18:G18"/>
    <mergeCell ref="E19:G19"/>
    <mergeCell ref="E21:G21"/>
    <mergeCell ref="E30:G30"/>
    <mergeCell ref="E35:G35"/>
    <mergeCell ref="E13:G13"/>
    <mergeCell ref="E14:G14"/>
    <mergeCell ref="E15:G15"/>
    <mergeCell ref="E16:G16"/>
    <mergeCell ref="E17:G17"/>
    <mergeCell ref="T5:T6"/>
    <mergeCell ref="B5:C6"/>
    <mergeCell ref="D5:G6"/>
    <mergeCell ref="H5:H6"/>
    <mergeCell ref="I5:I6"/>
    <mergeCell ref="J5:J6"/>
    <mergeCell ref="K5:K6"/>
    <mergeCell ref="L5:L6"/>
    <mergeCell ref="N5:N6"/>
    <mergeCell ref="O5:O6"/>
    <mergeCell ref="Q5:Q6"/>
    <mergeCell ref="R5:R6"/>
    <mergeCell ref="S5:S6"/>
  </mergeCells>
  <pageMargins left="0.75000000000000011" right="0.75000000000000011" top="1" bottom="1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Z1000"/>
  <sheetViews>
    <sheetView workbookViewId="0"/>
  </sheetViews>
  <sheetFormatPr baseColWidth="10" defaultColWidth="14.5" defaultRowHeight="15" customHeight="1" x14ac:dyDescent="0.2"/>
  <cols>
    <col min="1" max="1" width="10" customWidth="1"/>
    <col min="2" max="2" width="15.33203125" customWidth="1"/>
    <col min="3" max="3" width="13" customWidth="1"/>
    <col min="4" max="4" width="16.6640625" customWidth="1"/>
    <col min="5" max="5" width="14.83203125" customWidth="1"/>
    <col min="6" max="6" width="10.83203125" customWidth="1"/>
    <col min="7" max="7" width="4.83203125" customWidth="1"/>
    <col min="8" max="8" width="5.83203125" customWidth="1"/>
    <col min="9" max="9" width="103" customWidth="1"/>
    <col min="10" max="10" width="55.5" customWidth="1"/>
    <col min="11" max="11" width="15.1640625" customWidth="1"/>
    <col min="12" max="12" width="11.83203125" customWidth="1"/>
    <col min="13" max="13" width="12" customWidth="1"/>
    <col min="14" max="26" width="10.6640625" customWidth="1"/>
  </cols>
  <sheetData>
    <row r="1" spans="1:26" ht="25.5" customHeight="1" x14ac:dyDescent="0.25">
      <c r="A1" s="1340"/>
      <c r="B1" s="1340"/>
      <c r="C1" s="1341"/>
      <c r="D1" s="1341"/>
      <c r="E1" s="1340"/>
      <c r="F1" s="1340"/>
      <c r="G1" s="1340"/>
      <c r="H1" s="1340"/>
      <c r="I1" s="1340"/>
      <c r="J1" s="1340"/>
      <c r="K1" s="1341"/>
      <c r="L1" s="1340"/>
      <c r="M1" s="1340"/>
      <c r="N1" s="1340"/>
      <c r="O1" s="1340"/>
      <c r="P1" s="1340"/>
      <c r="Q1" s="1340"/>
      <c r="R1" s="1340"/>
      <c r="S1" s="1340"/>
      <c r="T1" s="1340"/>
      <c r="U1" s="1340"/>
      <c r="V1" s="1340"/>
      <c r="W1" s="1340"/>
      <c r="X1" s="1340"/>
      <c r="Y1" s="1340"/>
      <c r="Z1" s="1340"/>
    </row>
    <row r="2" spans="1:26" ht="58.5" customHeight="1" x14ac:dyDescent="0.25">
      <c r="A2" s="1340"/>
      <c r="B2" s="1975" t="s">
        <v>1008</v>
      </c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9"/>
      <c r="N2" s="1340"/>
      <c r="O2" s="1340"/>
      <c r="P2" s="1340"/>
      <c r="Q2" s="1340"/>
      <c r="R2" s="1340"/>
      <c r="S2" s="1340"/>
      <c r="T2" s="1340"/>
      <c r="U2" s="1340"/>
      <c r="V2" s="1340"/>
      <c r="W2" s="1340"/>
      <c r="X2" s="1340"/>
      <c r="Y2" s="1340"/>
      <c r="Z2" s="1340"/>
    </row>
    <row r="3" spans="1:26" ht="56.25" customHeight="1" x14ac:dyDescent="0.25">
      <c r="A3" s="1342"/>
      <c r="B3" s="1343"/>
      <c r="C3" s="1344" t="s">
        <v>803</v>
      </c>
      <c r="D3" s="1345" t="s">
        <v>804</v>
      </c>
      <c r="E3" s="1346" t="s">
        <v>786</v>
      </c>
      <c r="F3" s="1976" t="s">
        <v>805</v>
      </c>
      <c r="G3" s="1598"/>
      <c r="H3" s="1598"/>
      <c r="I3" s="1598"/>
      <c r="J3" s="1598"/>
      <c r="K3" s="1345" t="s">
        <v>806</v>
      </c>
      <c r="L3" s="1345" t="s">
        <v>19</v>
      </c>
      <c r="M3" s="1347" t="s">
        <v>807</v>
      </c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</row>
    <row r="4" spans="1:26" ht="25.5" customHeight="1" x14ac:dyDescent="0.25">
      <c r="A4" s="1342"/>
      <c r="B4" s="1962" t="s">
        <v>808</v>
      </c>
      <c r="C4" s="1348" t="s">
        <v>85</v>
      </c>
      <c r="D4" s="1349" t="s">
        <v>809</v>
      </c>
      <c r="E4" s="1350" t="s">
        <v>810</v>
      </c>
      <c r="F4" s="1967" t="s">
        <v>811</v>
      </c>
      <c r="G4" s="1598"/>
      <c r="H4" s="1598"/>
      <c r="I4" s="1598"/>
      <c r="J4" s="1599"/>
      <c r="K4" s="1351" t="s">
        <v>812</v>
      </c>
      <c r="L4" s="1352" t="s">
        <v>813</v>
      </c>
      <c r="M4" s="1349">
        <v>20</v>
      </c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</row>
    <row r="5" spans="1:26" ht="25.5" customHeight="1" x14ac:dyDescent="0.25">
      <c r="A5" s="1342"/>
      <c r="B5" s="1619"/>
      <c r="C5" s="1964" t="s">
        <v>86</v>
      </c>
      <c r="D5" s="1353">
        <v>1</v>
      </c>
      <c r="E5" s="1354">
        <v>0.54166666666666663</v>
      </c>
      <c r="F5" s="1966" t="s">
        <v>814</v>
      </c>
      <c r="G5" s="1598"/>
      <c r="H5" s="1598"/>
      <c r="I5" s="1598"/>
      <c r="J5" s="1599"/>
      <c r="K5" s="1354" t="s">
        <v>815</v>
      </c>
      <c r="L5" s="1354" t="s">
        <v>816</v>
      </c>
      <c r="M5" s="1353">
        <v>26</v>
      </c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1342"/>
      <c r="Z5" s="1342"/>
    </row>
    <row r="6" spans="1:26" ht="25.5" customHeight="1" x14ac:dyDescent="0.25">
      <c r="A6" s="1342"/>
      <c r="B6" s="1619"/>
      <c r="C6" s="1616"/>
      <c r="D6" s="1349" t="s">
        <v>817</v>
      </c>
      <c r="E6" s="1351" t="s">
        <v>818</v>
      </c>
      <c r="F6" s="1967" t="s">
        <v>819</v>
      </c>
      <c r="G6" s="1598"/>
      <c r="H6" s="1598"/>
      <c r="I6" s="1598"/>
      <c r="J6" s="1599"/>
      <c r="K6" s="1351" t="s">
        <v>820</v>
      </c>
      <c r="L6" s="1355" t="s">
        <v>821</v>
      </c>
      <c r="M6" s="1356">
        <v>60</v>
      </c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1342"/>
      <c r="Z6" s="1342"/>
    </row>
    <row r="7" spans="1:26" ht="25.5" customHeight="1" x14ac:dyDescent="0.25">
      <c r="A7" s="1342"/>
      <c r="B7" s="1619"/>
      <c r="C7" s="1968" t="s">
        <v>85</v>
      </c>
      <c r="D7" s="1353">
        <v>2</v>
      </c>
      <c r="E7" s="1357" t="s">
        <v>822</v>
      </c>
      <c r="F7" s="1966" t="s">
        <v>823</v>
      </c>
      <c r="G7" s="1598"/>
      <c r="H7" s="1598"/>
      <c r="I7" s="1598"/>
      <c r="J7" s="1599"/>
      <c r="K7" s="1357" t="s">
        <v>824</v>
      </c>
      <c r="L7" s="1354" t="s">
        <v>825</v>
      </c>
      <c r="M7" s="1358">
        <v>93</v>
      </c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1342"/>
      <c r="Z7" s="1342"/>
    </row>
    <row r="8" spans="1:26" ht="25.5" customHeight="1" x14ac:dyDescent="0.25">
      <c r="A8" s="1342"/>
      <c r="B8" s="1619"/>
      <c r="C8" s="1616"/>
      <c r="D8" s="1349" t="s">
        <v>809</v>
      </c>
      <c r="E8" s="1359" t="s">
        <v>826</v>
      </c>
      <c r="F8" s="1974" t="s">
        <v>827</v>
      </c>
      <c r="G8" s="1598"/>
      <c r="H8" s="1598"/>
      <c r="I8" s="1598"/>
      <c r="J8" s="1599"/>
      <c r="K8" s="1359" t="s">
        <v>828</v>
      </c>
      <c r="L8" s="1355" t="s">
        <v>821</v>
      </c>
      <c r="M8" s="1360">
        <v>80</v>
      </c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</row>
    <row r="9" spans="1:26" ht="25.5" customHeight="1" x14ac:dyDescent="0.25">
      <c r="A9" s="1342"/>
      <c r="B9" s="1619"/>
      <c r="C9" s="1964" t="s">
        <v>86</v>
      </c>
      <c r="D9" s="1353">
        <v>3</v>
      </c>
      <c r="E9" s="1357" t="s">
        <v>829</v>
      </c>
      <c r="F9" s="1973" t="s">
        <v>830</v>
      </c>
      <c r="G9" s="1598"/>
      <c r="H9" s="1598"/>
      <c r="I9" s="1598"/>
      <c r="J9" s="1599"/>
      <c r="K9" s="1357" t="s">
        <v>831</v>
      </c>
      <c r="L9" s="1354" t="s">
        <v>832</v>
      </c>
      <c r="M9" s="1358">
        <v>78</v>
      </c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  <c r="Z9" s="1342"/>
    </row>
    <row r="10" spans="1:26" ht="25.5" customHeight="1" x14ac:dyDescent="0.25">
      <c r="A10" s="1342"/>
      <c r="B10" s="1619"/>
      <c r="C10" s="1616"/>
      <c r="D10" s="1349" t="s">
        <v>817</v>
      </c>
      <c r="E10" s="1359" t="s">
        <v>359</v>
      </c>
      <c r="F10" s="1974" t="s">
        <v>833</v>
      </c>
      <c r="G10" s="1598"/>
      <c r="H10" s="1598"/>
      <c r="I10" s="1598"/>
      <c r="J10" s="1599"/>
      <c r="K10" s="1359" t="s">
        <v>813</v>
      </c>
      <c r="L10" s="1355" t="s">
        <v>816</v>
      </c>
      <c r="M10" s="1360">
        <v>80</v>
      </c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</row>
    <row r="11" spans="1:26" ht="25.5" customHeight="1" x14ac:dyDescent="0.25">
      <c r="A11" s="1342"/>
      <c r="B11" s="1619"/>
      <c r="C11" s="1968" t="s">
        <v>85</v>
      </c>
      <c r="D11" s="1353">
        <v>4</v>
      </c>
      <c r="E11" s="1357" t="s">
        <v>834</v>
      </c>
      <c r="F11" s="1973" t="s">
        <v>835</v>
      </c>
      <c r="G11" s="1598"/>
      <c r="H11" s="1598"/>
      <c r="I11" s="1598"/>
      <c r="J11" s="1599"/>
      <c r="K11" s="1357" t="s">
        <v>832</v>
      </c>
      <c r="L11" s="1354" t="s">
        <v>836</v>
      </c>
      <c r="M11" s="1358">
        <v>81</v>
      </c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</row>
    <row r="12" spans="1:26" ht="27" customHeight="1" x14ac:dyDescent="0.25">
      <c r="A12" s="1342"/>
      <c r="B12" s="1616"/>
      <c r="C12" s="1616"/>
      <c r="D12" s="1349" t="s">
        <v>837</v>
      </c>
      <c r="E12" s="1359" t="s">
        <v>836</v>
      </c>
      <c r="F12" s="1974" t="s">
        <v>838</v>
      </c>
      <c r="G12" s="1598"/>
      <c r="H12" s="1598"/>
      <c r="I12" s="1598"/>
      <c r="J12" s="1599"/>
      <c r="K12" s="1359" t="s">
        <v>839</v>
      </c>
      <c r="L12" s="1355" t="s">
        <v>840</v>
      </c>
      <c r="M12" s="1360">
        <v>150</v>
      </c>
      <c r="N12" s="1342"/>
      <c r="O12" s="1342"/>
      <c r="P12" s="1342"/>
      <c r="Q12" s="1342"/>
      <c r="R12" s="1342"/>
      <c r="S12" s="1342"/>
      <c r="T12" s="1342"/>
      <c r="U12" s="1342"/>
      <c r="V12" s="1342"/>
      <c r="W12" s="1342"/>
      <c r="X12" s="1342"/>
      <c r="Y12" s="1342"/>
      <c r="Z12" s="1342"/>
    </row>
    <row r="13" spans="1:26" ht="8.25" customHeight="1" x14ac:dyDescent="0.25">
      <c r="A13" s="1342"/>
      <c r="B13" s="1361"/>
      <c r="C13" s="1341"/>
      <c r="D13" s="1361"/>
      <c r="E13" s="1362"/>
      <c r="F13" s="1363"/>
      <c r="G13" s="1364"/>
      <c r="H13" s="1364"/>
      <c r="I13" s="1364"/>
      <c r="J13" s="1364"/>
      <c r="K13" s="1362"/>
      <c r="L13" s="1365"/>
      <c r="M13" s="1341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</row>
    <row r="14" spans="1:26" ht="25.5" customHeight="1" x14ac:dyDescent="0.25">
      <c r="A14" s="1342"/>
      <c r="B14" s="1962" t="s">
        <v>841</v>
      </c>
      <c r="C14" s="1964" t="s">
        <v>86</v>
      </c>
      <c r="D14" s="1366" t="s">
        <v>817</v>
      </c>
      <c r="E14" s="1367" t="s">
        <v>842</v>
      </c>
      <c r="F14" s="1977" t="s">
        <v>843</v>
      </c>
      <c r="G14" s="1598"/>
      <c r="H14" s="1598"/>
      <c r="I14" s="1598"/>
      <c r="J14" s="1599"/>
      <c r="K14" s="1367" t="s">
        <v>844</v>
      </c>
      <c r="L14" s="1368" t="s">
        <v>845</v>
      </c>
      <c r="M14" s="1369">
        <v>5</v>
      </c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</row>
    <row r="15" spans="1:26" ht="25.5" customHeight="1" x14ac:dyDescent="0.25">
      <c r="A15" s="1342"/>
      <c r="B15" s="1619"/>
      <c r="C15" s="1616"/>
      <c r="D15" s="1353">
        <v>5</v>
      </c>
      <c r="E15" s="1357" t="s">
        <v>846</v>
      </c>
      <c r="F15" s="1966" t="s">
        <v>847</v>
      </c>
      <c r="G15" s="1598"/>
      <c r="H15" s="1598"/>
      <c r="I15" s="1598"/>
      <c r="J15" s="1599"/>
      <c r="K15" s="1357" t="s">
        <v>810</v>
      </c>
      <c r="L15" s="1354" t="s">
        <v>848</v>
      </c>
      <c r="M15" s="1358">
        <v>109</v>
      </c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</row>
    <row r="16" spans="1:26" ht="25.5" customHeight="1" x14ac:dyDescent="0.25">
      <c r="A16" s="1342"/>
      <c r="B16" s="1619"/>
      <c r="C16" s="1968" t="s">
        <v>85</v>
      </c>
      <c r="D16" s="1349" t="s">
        <v>809</v>
      </c>
      <c r="E16" s="1351" t="s">
        <v>849</v>
      </c>
      <c r="F16" s="1967" t="s">
        <v>850</v>
      </c>
      <c r="G16" s="1598"/>
      <c r="H16" s="1598"/>
      <c r="I16" s="1598"/>
      <c r="J16" s="1599"/>
      <c r="K16" s="1351" t="s">
        <v>810</v>
      </c>
      <c r="L16" s="1351" t="s">
        <v>813</v>
      </c>
      <c r="M16" s="1356">
        <v>5</v>
      </c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</row>
    <row r="17" spans="1:26" ht="25.5" customHeight="1" x14ac:dyDescent="0.25">
      <c r="A17" s="1342"/>
      <c r="B17" s="1619"/>
      <c r="C17" s="1619"/>
      <c r="D17" s="1358">
        <v>6</v>
      </c>
      <c r="E17" s="1357" t="s">
        <v>815</v>
      </c>
      <c r="F17" s="1966" t="s">
        <v>851</v>
      </c>
      <c r="G17" s="1598"/>
      <c r="H17" s="1598"/>
      <c r="I17" s="1598"/>
      <c r="J17" s="1599"/>
      <c r="K17" s="1357" t="s">
        <v>829</v>
      </c>
      <c r="L17" s="1357" t="s">
        <v>852</v>
      </c>
      <c r="M17" s="1358">
        <v>112</v>
      </c>
      <c r="N17" s="1342"/>
      <c r="O17" s="1342"/>
      <c r="P17" s="1342"/>
      <c r="Q17" s="1342"/>
      <c r="R17" s="1342"/>
      <c r="S17" s="1342"/>
      <c r="T17" s="1342"/>
      <c r="U17" s="1342"/>
      <c r="V17" s="1342"/>
      <c r="W17" s="1342"/>
      <c r="X17" s="1342"/>
      <c r="Y17" s="1342"/>
      <c r="Z17" s="1342"/>
    </row>
    <row r="18" spans="1:26" ht="25.5" customHeight="1" x14ac:dyDescent="0.25">
      <c r="A18" s="1342"/>
      <c r="B18" s="1619"/>
      <c r="C18" s="1616"/>
      <c r="D18" s="1349" t="s">
        <v>837</v>
      </c>
      <c r="E18" s="1351" t="s">
        <v>853</v>
      </c>
      <c r="F18" s="1967" t="s">
        <v>854</v>
      </c>
      <c r="G18" s="1598"/>
      <c r="H18" s="1598"/>
      <c r="I18" s="1598"/>
      <c r="J18" s="1599"/>
      <c r="K18" s="1351" t="s">
        <v>855</v>
      </c>
      <c r="L18" s="1351" t="s">
        <v>856</v>
      </c>
      <c r="M18" s="1356">
        <v>65</v>
      </c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</row>
    <row r="19" spans="1:26" ht="25.5" customHeight="1" x14ac:dyDescent="0.25">
      <c r="A19" s="1342"/>
      <c r="B19" s="1619"/>
      <c r="C19" s="1964" t="s">
        <v>86</v>
      </c>
      <c r="D19" s="1353">
        <v>7</v>
      </c>
      <c r="E19" s="1357" t="s">
        <v>855</v>
      </c>
      <c r="F19" s="1966" t="s">
        <v>857</v>
      </c>
      <c r="G19" s="1598"/>
      <c r="H19" s="1598"/>
      <c r="I19" s="1598"/>
      <c r="J19" s="1599"/>
      <c r="K19" s="1357" t="s">
        <v>359</v>
      </c>
      <c r="L19" s="1357" t="s">
        <v>840</v>
      </c>
      <c r="M19" s="1358">
        <v>52</v>
      </c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</row>
    <row r="20" spans="1:26" ht="25.5" customHeight="1" x14ac:dyDescent="0.25">
      <c r="A20" s="1342"/>
      <c r="B20" s="1619"/>
      <c r="C20" s="1616"/>
      <c r="D20" s="1369" t="s">
        <v>817</v>
      </c>
      <c r="E20" s="1367" t="s">
        <v>858</v>
      </c>
      <c r="F20" s="1977" t="s">
        <v>859</v>
      </c>
      <c r="G20" s="1598"/>
      <c r="H20" s="1598"/>
      <c r="I20" s="1598"/>
      <c r="J20" s="1599"/>
      <c r="K20" s="1367" t="s">
        <v>813</v>
      </c>
      <c r="L20" s="1367" t="s">
        <v>856</v>
      </c>
      <c r="M20" s="1369">
        <v>35</v>
      </c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</row>
    <row r="21" spans="1:26" ht="25.5" customHeight="1" x14ac:dyDescent="0.2">
      <c r="A21" s="1341"/>
      <c r="B21" s="1619"/>
      <c r="C21" s="1968" t="s">
        <v>85</v>
      </c>
      <c r="D21" s="1353">
        <v>8</v>
      </c>
      <c r="E21" s="1357" t="s">
        <v>860</v>
      </c>
      <c r="F21" s="1973" t="s">
        <v>861</v>
      </c>
      <c r="G21" s="1598"/>
      <c r="H21" s="1598"/>
      <c r="I21" s="1598"/>
      <c r="J21" s="1599"/>
      <c r="K21" s="1357" t="s">
        <v>862</v>
      </c>
      <c r="L21" s="1357" t="s">
        <v>862</v>
      </c>
      <c r="M21" s="1358">
        <v>69</v>
      </c>
      <c r="N21" s="1341"/>
      <c r="O21" s="1341"/>
      <c r="P21" s="1341"/>
      <c r="Q21" s="1341"/>
      <c r="R21" s="1341"/>
      <c r="S21" s="1341"/>
      <c r="T21" s="1341"/>
      <c r="U21" s="1341"/>
      <c r="V21" s="1341"/>
      <c r="W21" s="1341"/>
      <c r="X21" s="1341"/>
      <c r="Y21" s="1341"/>
      <c r="Z21" s="1341"/>
    </row>
    <row r="22" spans="1:26" ht="23.25" customHeight="1" x14ac:dyDescent="0.2">
      <c r="A22" s="1341"/>
      <c r="B22" s="1616"/>
      <c r="C22" s="1616"/>
      <c r="D22" s="1366" t="s">
        <v>837</v>
      </c>
      <c r="E22" s="1367" t="s">
        <v>836</v>
      </c>
      <c r="F22" s="1978" t="s">
        <v>863</v>
      </c>
      <c r="G22" s="1598"/>
      <c r="H22" s="1598"/>
      <c r="I22" s="1598"/>
      <c r="J22" s="1599"/>
      <c r="K22" s="1367" t="s">
        <v>825</v>
      </c>
      <c r="L22" s="1367" t="s">
        <v>813</v>
      </c>
      <c r="M22" s="1369">
        <v>5</v>
      </c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</row>
    <row r="23" spans="1:26" ht="9" customHeight="1" x14ac:dyDescent="0.2">
      <c r="A23" s="1979"/>
      <c r="B23" s="1558"/>
      <c r="C23" s="1558"/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8"/>
      <c r="S23" s="1558"/>
      <c r="T23" s="1558"/>
      <c r="U23" s="1558"/>
      <c r="V23" s="1558"/>
      <c r="W23" s="1558"/>
      <c r="X23" s="1558"/>
      <c r="Y23" s="1558"/>
      <c r="Z23" s="1558"/>
    </row>
    <row r="24" spans="1:26" ht="25.5" customHeight="1" x14ac:dyDescent="0.25">
      <c r="A24" s="1342"/>
      <c r="B24" s="1962" t="s">
        <v>864</v>
      </c>
      <c r="C24" s="1964" t="s">
        <v>86</v>
      </c>
      <c r="D24" s="1366" t="s">
        <v>817</v>
      </c>
      <c r="E24" s="1367" t="s">
        <v>842</v>
      </c>
      <c r="F24" s="1977" t="s">
        <v>865</v>
      </c>
      <c r="G24" s="1598"/>
      <c r="H24" s="1598"/>
      <c r="I24" s="1598"/>
      <c r="J24" s="1599"/>
      <c r="K24" s="1367" t="s">
        <v>866</v>
      </c>
      <c r="L24" s="1367" t="s">
        <v>813</v>
      </c>
      <c r="M24" s="1369">
        <v>5</v>
      </c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1342"/>
      <c r="Y24" s="1342"/>
      <c r="Z24" s="1342"/>
    </row>
    <row r="25" spans="1:26" ht="25.5" customHeight="1" x14ac:dyDescent="0.25">
      <c r="A25" s="1342"/>
      <c r="B25" s="1619"/>
      <c r="C25" s="1619"/>
      <c r="D25" s="1353">
        <v>9</v>
      </c>
      <c r="E25" s="1357" t="s">
        <v>867</v>
      </c>
      <c r="F25" s="1973" t="s">
        <v>868</v>
      </c>
      <c r="G25" s="1598"/>
      <c r="H25" s="1598"/>
      <c r="I25" s="1598"/>
      <c r="J25" s="1599"/>
      <c r="K25" s="1357" t="s">
        <v>869</v>
      </c>
      <c r="L25" s="1357" t="s">
        <v>867</v>
      </c>
      <c r="M25" s="1358">
        <v>135</v>
      </c>
      <c r="N25" s="1342"/>
      <c r="O25" s="1342"/>
      <c r="P25" s="1342"/>
      <c r="Q25" s="1342"/>
      <c r="R25" s="1342"/>
      <c r="S25" s="1342"/>
      <c r="T25" s="1342"/>
      <c r="U25" s="1342"/>
      <c r="V25" s="1342"/>
      <c r="W25" s="1342"/>
      <c r="X25" s="1342"/>
      <c r="Y25" s="1342"/>
      <c r="Z25" s="1342"/>
    </row>
    <row r="26" spans="1:26" ht="25.5" customHeight="1" x14ac:dyDescent="0.25">
      <c r="A26" s="1342"/>
      <c r="B26" s="1619"/>
      <c r="C26" s="1616"/>
      <c r="D26" s="1370" t="s">
        <v>870</v>
      </c>
      <c r="E26" s="1359" t="s">
        <v>871</v>
      </c>
      <c r="F26" s="1965" t="s">
        <v>872</v>
      </c>
      <c r="G26" s="1598"/>
      <c r="H26" s="1598"/>
      <c r="I26" s="1598"/>
      <c r="J26" s="1599"/>
      <c r="K26" s="1359" t="s">
        <v>829</v>
      </c>
      <c r="L26" s="1359" t="s">
        <v>856</v>
      </c>
      <c r="M26" s="1360">
        <v>70</v>
      </c>
      <c r="N26" s="1342"/>
      <c r="O26" s="1342"/>
      <c r="P26" s="1342"/>
      <c r="Q26" s="1342"/>
      <c r="R26" s="1342"/>
      <c r="S26" s="1342"/>
      <c r="T26" s="1342"/>
      <c r="U26" s="1342"/>
      <c r="V26" s="1342"/>
      <c r="W26" s="1342"/>
      <c r="X26" s="1342"/>
      <c r="Y26" s="1342"/>
      <c r="Z26" s="1342"/>
    </row>
    <row r="27" spans="1:26" ht="25.5" customHeight="1" x14ac:dyDescent="0.25">
      <c r="A27" s="1342"/>
      <c r="B27" s="1619"/>
      <c r="C27" s="1968" t="s">
        <v>85</v>
      </c>
      <c r="D27" s="1360" t="s">
        <v>809</v>
      </c>
      <c r="E27" s="1359" t="s">
        <v>873</v>
      </c>
      <c r="F27" s="1965" t="s">
        <v>874</v>
      </c>
      <c r="G27" s="1598"/>
      <c r="H27" s="1598"/>
      <c r="I27" s="1598"/>
      <c r="J27" s="1599"/>
      <c r="K27" s="1359" t="s">
        <v>875</v>
      </c>
      <c r="L27" s="1359" t="s">
        <v>813</v>
      </c>
      <c r="M27" s="1360">
        <v>5</v>
      </c>
      <c r="N27" s="1342"/>
      <c r="O27" s="1342"/>
      <c r="P27" s="1342"/>
      <c r="Q27" s="1342"/>
      <c r="R27" s="1342"/>
      <c r="S27" s="1342"/>
      <c r="T27" s="1342"/>
      <c r="U27" s="1342"/>
      <c r="V27" s="1342"/>
      <c r="W27" s="1342"/>
      <c r="X27" s="1342"/>
      <c r="Y27" s="1342"/>
      <c r="Z27" s="1342"/>
    </row>
    <row r="28" spans="1:26" ht="25.5" customHeight="1" x14ac:dyDescent="0.25">
      <c r="A28" s="1342"/>
      <c r="B28" s="1619"/>
      <c r="C28" s="1619"/>
      <c r="D28" s="1358">
        <v>10</v>
      </c>
      <c r="E28" s="1357" t="s">
        <v>824</v>
      </c>
      <c r="F28" s="1966" t="s">
        <v>876</v>
      </c>
      <c r="G28" s="1598"/>
      <c r="H28" s="1598"/>
      <c r="I28" s="1598"/>
      <c r="J28" s="1599"/>
      <c r="K28" s="1357">
        <v>0.91666666666666663</v>
      </c>
      <c r="L28" s="1357" t="s">
        <v>877</v>
      </c>
      <c r="M28" s="1358">
        <v>70</v>
      </c>
      <c r="N28" s="1342"/>
      <c r="O28" s="1342"/>
      <c r="P28" s="1342"/>
      <c r="Q28" s="1342"/>
      <c r="R28" s="1342"/>
      <c r="S28" s="1342"/>
      <c r="T28" s="1342"/>
      <c r="U28" s="1342"/>
      <c r="V28" s="1342"/>
      <c r="W28" s="1342"/>
      <c r="X28" s="1342"/>
      <c r="Y28" s="1342"/>
      <c r="Z28" s="1342"/>
    </row>
    <row r="29" spans="1:26" ht="25.5" customHeight="1" x14ac:dyDescent="0.25">
      <c r="A29" s="1342"/>
      <c r="B29" s="1619"/>
      <c r="C29" s="1616"/>
      <c r="D29" s="1356" t="s">
        <v>809</v>
      </c>
      <c r="E29" s="1351" t="s">
        <v>878</v>
      </c>
      <c r="F29" s="1967" t="s">
        <v>879</v>
      </c>
      <c r="G29" s="1598"/>
      <c r="H29" s="1598"/>
      <c r="I29" s="1598"/>
      <c r="J29" s="1599"/>
      <c r="K29" s="1351" t="s">
        <v>858</v>
      </c>
      <c r="L29" s="1351" t="s">
        <v>821</v>
      </c>
      <c r="M29" s="1356">
        <v>60</v>
      </c>
      <c r="N29" s="1342"/>
      <c r="O29" s="1342"/>
      <c r="P29" s="1342"/>
      <c r="Q29" s="1342"/>
      <c r="R29" s="1342"/>
      <c r="S29" s="1342"/>
      <c r="T29" s="1342"/>
      <c r="U29" s="1342"/>
      <c r="V29" s="1342"/>
      <c r="W29" s="1342"/>
      <c r="X29" s="1342"/>
      <c r="Y29" s="1342"/>
      <c r="Z29" s="1342"/>
    </row>
    <row r="30" spans="1:26" ht="25.5" customHeight="1" x14ac:dyDescent="0.25">
      <c r="A30" s="1342"/>
      <c r="B30" s="1619"/>
      <c r="C30" s="1980" t="s">
        <v>86</v>
      </c>
      <c r="D30" s="1358">
        <v>11</v>
      </c>
      <c r="E30" s="1357" t="s">
        <v>880</v>
      </c>
      <c r="F30" s="1966" t="s">
        <v>881</v>
      </c>
      <c r="G30" s="1598"/>
      <c r="H30" s="1598"/>
      <c r="I30" s="1598"/>
      <c r="J30" s="1599"/>
      <c r="K30" s="1357" t="s">
        <v>877</v>
      </c>
      <c r="L30" s="1357" t="s">
        <v>836</v>
      </c>
      <c r="M30" s="1358">
        <v>85</v>
      </c>
      <c r="N30" s="1342"/>
      <c r="O30" s="1342"/>
      <c r="P30" s="1342"/>
      <c r="Q30" s="1342"/>
      <c r="R30" s="1342"/>
      <c r="S30" s="1342"/>
      <c r="T30" s="1342"/>
      <c r="U30" s="1342"/>
      <c r="V30" s="1342"/>
      <c r="W30" s="1342"/>
      <c r="X30" s="1342"/>
      <c r="Y30" s="1342"/>
      <c r="Z30" s="1342"/>
    </row>
    <row r="31" spans="1:26" ht="25.5" customHeight="1" x14ac:dyDescent="0.25">
      <c r="A31" s="1342"/>
      <c r="B31" s="1616"/>
      <c r="C31" s="1616"/>
      <c r="D31" s="1356" t="s">
        <v>817</v>
      </c>
      <c r="E31" s="1351" t="s">
        <v>832</v>
      </c>
      <c r="F31" s="1967" t="s">
        <v>882</v>
      </c>
      <c r="G31" s="1598"/>
      <c r="H31" s="1598"/>
      <c r="I31" s="1598"/>
      <c r="J31" s="1599"/>
      <c r="K31" s="1351" t="s">
        <v>883</v>
      </c>
      <c r="L31" s="1351" t="s">
        <v>821</v>
      </c>
      <c r="M31" s="1356">
        <v>50</v>
      </c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</row>
    <row r="32" spans="1:26" ht="7.5" customHeight="1" x14ac:dyDescent="0.25">
      <c r="A32" s="1342"/>
      <c r="B32" s="1361"/>
      <c r="C32" s="1341"/>
      <c r="D32" s="1341"/>
      <c r="E32" s="1362"/>
      <c r="F32" s="1364"/>
      <c r="G32" s="1364"/>
      <c r="H32" s="1364"/>
      <c r="I32" s="1364"/>
      <c r="J32" s="1364"/>
      <c r="K32" s="1362"/>
      <c r="L32" s="1362"/>
      <c r="M32" s="1341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</row>
    <row r="33" spans="1:26" ht="25.5" customHeight="1" x14ac:dyDescent="0.25">
      <c r="A33" s="1342"/>
      <c r="B33" s="1962" t="s">
        <v>884</v>
      </c>
      <c r="C33" s="1963" t="s">
        <v>85</v>
      </c>
      <c r="D33" s="1369" t="s">
        <v>837</v>
      </c>
      <c r="E33" s="1367" t="s">
        <v>885</v>
      </c>
      <c r="F33" s="1977" t="s">
        <v>886</v>
      </c>
      <c r="G33" s="1598"/>
      <c r="H33" s="1598"/>
      <c r="I33" s="1598"/>
      <c r="J33" s="1599"/>
      <c r="K33" s="1367" t="s">
        <v>887</v>
      </c>
      <c r="L33" s="1367" t="s">
        <v>845</v>
      </c>
      <c r="M33" s="1369">
        <v>5</v>
      </c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</row>
    <row r="34" spans="1:26" ht="25.5" customHeight="1" x14ac:dyDescent="0.25">
      <c r="A34" s="1342"/>
      <c r="B34" s="1619"/>
      <c r="C34" s="1619"/>
      <c r="D34" s="1358">
        <v>12</v>
      </c>
      <c r="E34" s="1357" t="s">
        <v>846</v>
      </c>
      <c r="F34" s="1966" t="s">
        <v>888</v>
      </c>
      <c r="G34" s="1598"/>
      <c r="H34" s="1598"/>
      <c r="I34" s="1598"/>
      <c r="J34" s="1599"/>
      <c r="K34" s="1357" t="s">
        <v>889</v>
      </c>
      <c r="L34" s="1357" t="s">
        <v>890</v>
      </c>
      <c r="M34" s="1358">
        <v>58</v>
      </c>
      <c r="N34" s="1342"/>
      <c r="O34" s="1342"/>
      <c r="P34" s="1342"/>
      <c r="Q34" s="1342"/>
      <c r="R34" s="1342"/>
      <c r="S34" s="1342"/>
      <c r="T34" s="1342"/>
      <c r="U34" s="1342"/>
      <c r="V34" s="1342"/>
      <c r="W34" s="1342"/>
      <c r="X34" s="1342"/>
      <c r="Y34" s="1342"/>
      <c r="Z34" s="1342"/>
    </row>
    <row r="35" spans="1:26" ht="25.5" customHeight="1" x14ac:dyDescent="0.25">
      <c r="A35" s="1342"/>
      <c r="B35" s="1619"/>
      <c r="C35" s="1616"/>
      <c r="D35" s="1369" t="s">
        <v>837</v>
      </c>
      <c r="E35" s="1367" t="s">
        <v>891</v>
      </c>
      <c r="F35" s="1977" t="s">
        <v>892</v>
      </c>
      <c r="G35" s="1598"/>
      <c r="H35" s="1598"/>
      <c r="I35" s="1598"/>
      <c r="J35" s="1599"/>
      <c r="K35" s="1367" t="s">
        <v>849</v>
      </c>
      <c r="L35" s="1367" t="s">
        <v>821</v>
      </c>
      <c r="M35" s="1369">
        <v>23</v>
      </c>
      <c r="N35" s="1342"/>
      <c r="O35" s="1342"/>
      <c r="P35" s="1342"/>
      <c r="Q35" s="1342"/>
      <c r="R35" s="1342"/>
      <c r="S35" s="1342"/>
      <c r="T35" s="1342"/>
      <c r="U35" s="1342"/>
      <c r="V35" s="1342"/>
      <c r="W35" s="1342"/>
      <c r="X35" s="1342"/>
      <c r="Y35" s="1342"/>
      <c r="Z35" s="1342"/>
    </row>
    <row r="36" spans="1:26" ht="25.5" customHeight="1" x14ac:dyDescent="0.25">
      <c r="A36" s="1342"/>
      <c r="B36" s="1619"/>
      <c r="C36" s="1964" t="s">
        <v>86</v>
      </c>
      <c r="D36" s="1360" t="s">
        <v>817</v>
      </c>
      <c r="E36" s="1359" t="s">
        <v>349</v>
      </c>
      <c r="F36" s="1965" t="s">
        <v>893</v>
      </c>
      <c r="G36" s="1598"/>
      <c r="H36" s="1598"/>
      <c r="I36" s="1598"/>
      <c r="J36" s="1599"/>
      <c r="K36" s="1359" t="s">
        <v>894</v>
      </c>
      <c r="L36" s="1359" t="s">
        <v>845</v>
      </c>
      <c r="M36" s="1360">
        <v>5</v>
      </c>
      <c r="N36" s="1342"/>
      <c r="O36" s="1342"/>
      <c r="P36" s="1342"/>
      <c r="Q36" s="1342"/>
      <c r="R36" s="1342"/>
      <c r="S36" s="1342"/>
      <c r="T36" s="1342"/>
      <c r="U36" s="1342"/>
      <c r="V36" s="1342"/>
      <c r="W36" s="1342"/>
      <c r="X36" s="1342"/>
      <c r="Y36" s="1342"/>
      <c r="Z36" s="1342"/>
    </row>
    <row r="37" spans="1:26" ht="25.5" customHeight="1" x14ac:dyDescent="0.25">
      <c r="A37" s="1342"/>
      <c r="B37" s="1616"/>
      <c r="C37" s="1616"/>
      <c r="D37" s="1358">
        <v>13</v>
      </c>
      <c r="E37" s="1357" t="s">
        <v>895</v>
      </c>
      <c r="F37" s="1966" t="s">
        <v>896</v>
      </c>
      <c r="G37" s="1598"/>
      <c r="H37" s="1598"/>
      <c r="I37" s="1598"/>
      <c r="J37" s="1599"/>
      <c r="K37" s="1357" t="s">
        <v>897</v>
      </c>
      <c r="L37" s="1357" t="s">
        <v>898</v>
      </c>
      <c r="M37" s="1358">
        <v>22</v>
      </c>
      <c r="N37" s="1342"/>
      <c r="O37" s="1342"/>
      <c r="P37" s="1342"/>
      <c r="Q37" s="1342"/>
      <c r="R37" s="1342"/>
      <c r="S37" s="1342"/>
      <c r="T37" s="1342"/>
      <c r="U37" s="1342"/>
      <c r="V37" s="1342"/>
      <c r="W37" s="1342"/>
      <c r="X37" s="1342"/>
      <c r="Y37" s="1342"/>
      <c r="Z37" s="1342"/>
    </row>
    <row r="38" spans="1:26" ht="25.5" customHeight="1" x14ac:dyDescent="0.25">
      <c r="A38" s="1340"/>
      <c r="B38" s="1341"/>
      <c r="C38" s="1341"/>
      <c r="D38" s="1341"/>
      <c r="E38" s="1340"/>
      <c r="F38" s="1340"/>
      <c r="G38" s="1340"/>
      <c r="H38" s="1340"/>
      <c r="I38" s="1340"/>
      <c r="J38" s="1340"/>
      <c r="K38" s="1341"/>
      <c r="L38" s="1340"/>
      <c r="M38" s="1341"/>
      <c r="N38" s="1340"/>
      <c r="O38" s="1340"/>
      <c r="P38" s="1340"/>
      <c r="Q38" s="1340"/>
      <c r="R38" s="1340"/>
      <c r="S38" s="1340"/>
      <c r="T38" s="1340"/>
      <c r="U38" s="1340"/>
      <c r="V38" s="1340"/>
      <c r="W38" s="1340"/>
      <c r="X38" s="1340"/>
      <c r="Y38" s="1340"/>
      <c r="Z38" s="1340"/>
    </row>
    <row r="39" spans="1:26" ht="25.5" customHeight="1" x14ac:dyDescent="0.25">
      <c r="A39" s="1340"/>
      <c r="B39" s="1341"/>
      <c r="C39" s="1341"/>
      <c r="D39" s="1341"/>
      <c r="E39" s="1340"/>
      <c r="F39" s="1340"/>
      <c r="G39" s="1340"/>
      <c r="H39" s="1340"/>
      <c r="I39" s="1340"/>
      <c r="J39" s="1340"/>
      <c r="K39" s="1341"/>
      <c r="L39" s="1340"/>
      <c r="M39" s="1340"/>
      <c r="N39" s="1340"/>
      <c r="O39" s="1340"/>
      <c r="P39" s="1340"/>
      <c r="Q39" s="1340"/>
      <c r="R39" s="1340"/>
      <c r="S39" s="1340"/>
      <c r="T39" s="1340"/>
      <c r="U39" s="1340"/>
      <c r="V39" s="1340"/>
      <c r="W39" s="1340"/>
      <c r="X39" s="1340"/>
      <c r="Y39" s="1340"/>
      <c r="Z39" s="1340"/>
    </row>
    <row r="40" spans="1:26" ht="25.5" customHeight="1" x14ac:dyDescent="0.2">
      <c r="A40" s="1371"/>
      <c r="B40" s="1341"/>
      <c r="C40" s="1371"/>
      <c r="D40" s="1371"/>
      <c r="E40" s="1371"/>
      <c r="F40" s="1371"/>
      <c r="G40" s="1371"/>
      <c r="H40" s="1371"/>
      <c r="I40" s="1983" t="s">
        <v>1009</v>
      </c>
      <c r="J40" s="1574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</row>
    <row r="41" spans="1:26" ht="49.5" customHeight="1" x14ac:dyDescent="0.25">
      <c r="A41" s="1340"/>
      <c r="B41" s="1341"/>
      <c r="C41" s="1340"/>
      <c r="D41" s="1371"/>
      <c r="E41" s="1340"/>
      <c r="F41" s="1340"/>
      <c r="G41" s="1340"/>
      <c r="H41" s="1340"/>
      <c r="I41" s="1984" t="s">
        <v>1010</v>
      </c>
      <c r="J41" s="1695"/>
      <c r="K41" s="1340"/>
      <c r="L41" s="1340"/>
      <c r="M41" s="1340"/>
      <c r="N41" s="1340"/>
      <c r="O41" s="1340"/>
      <c r="P41" s="1340"/>
      <c r="Q41" s="1340"/>
      <c r="R41" s="1340"/>
      <c r="S41" s="1340"/>
      <c r="T41" s="1340"/>
      <c r="U41" s="1340"/>
      <c r="V41" s="1340"/>
      <c r="W41" s="1340"/>
      <c r="X41" s="1340"/>
      <c r="Y41" s="1340"/>
      <c r="Z41" s="1340"/>
    </row>
    <row r="42" spans="1:26" ht="25.5" customHeight="1" x14ac:dyDescent="0.25">
      <c r="A42" s="1340"/>
      <c r="B42" s="1340"/>
      <c r="C42" s="1340"/>
      <c r="D42" s="1340"/>
      <c r="E42" s="1340"/>
      <c r="F42" s="1340"/>
      <c r="G42" s="1340"/>
      <c r="H42" s="1340"/>
      <c r="I42" s="1981" t="s">
        <v>1011</v>
      </c>
      <c r="J42" s="1700"/>
      <c r="K42" s="1340"/>
      <c r="L42" s="1340"/>
      <c r="M42" s="1340"/>
      <c r="N42" s="1340"/>
      <c r="O42" s="1340"/>
      <c r="P42" s="1340"/>
      <c r="Q42" s="1340"/>
      <c r="R42" s="1340"/>
      <c r="S42" s="1340"/>
      <c r="T42" s="1340"/>
      <c r="U42" s="1340"/>
      <c r="V42" s="1340"/>
      <c r="W42" s="1340"/>
      <c r="X42" s="1340"/>
      <c r="Y42" s="1340"/>
      <c r="Z42" s="1340"/>
    </row>
    <row r="43" spans="1:26" ht="25.5" customHeight="1" x14ac:dyDescent="0.25">
      <c r="A43" s="1340"/>
      <c r="B43" s="1340"/>
      <c r="C43" s="1340"/>
      <c r="D43" s="1340"/>
      <c r="E43" s="1340"/>
      <c r="F43" s="1340"/>
      <c r="G43" s="1340"/>
      <c r="H43" s="1340"/>
      <c r="I43" s="1340"/>
      <c r="J43" s="1340"/>
      <c r="K43" s="1340"/>
      <c r="L43" s="1340"/>
      <c r="M43" s="1340"/>
      <c r="N43" s="1340"/>
      <c r="O43" s="1340"/>
      <c r="P43" s="1340"/>
      <c r="Q43" s="1340"/>
      <c r="R43" s="1340"/>
      <c r="S43" s="1340"/>
      <c r="T43" s="1340"/>
      <c r="U43" s="1340"/>
      <c r="V43" s="1340"/>
      <c r="W43" s="1340"/>
      <c r="X43" s="1340"/>
      <c r="Y43" s="1340"/>
      <c r="Z43" s="1340"/>
    </row>
    <row r="44" spans="1:26" ht="25.5" customHeight="1" x14ac:dyDescent="0.25">
      <c r="A44" s="1340"/>
      <c r="B44" s="1340"/>
      <c r="C44" s="1340"/>
      <c r="D44" s="1340"/>
      <c r="E44" s="1340"/>
      <c r="F44" s="1340"/>
      <c r="G44" s="1340"/>
      <c r="H44" s="1340"/>
      <c r="I44" s="1982" t="s">
        <v>902</v>
      </c>
      <c r="J44" s="1674"/>
      <c r="K44" s="1340"/>
      <c r="L44" s="1340"/>
      <c r="M44" s="1340"/>
      <c r="N44" s="1340"/>
      <c r="O44" s="1340"/>
      <c r="P44" s="1340"/>
      <c r="Q44" s="1340"/>
      <c r="R44" s="1340"/>
      <c r="S44" s="1340"/>
      <c r="T44" s="1340"/>
      <c r="U44" s="1340"/>
      <c r="V44" s="1340"/>
      <c r="W44" s="1340"/>
      <c r="X44" s="1340"/>
      <c r="Y44" s="1340"/>
      <c r="Z44" s="1340"/>
    </row>
    <row r="45" spans="1:26" ht="25.5" customHeight="1" x14ac:dyDescent="0.25">
      <c r="A45" s="1340"/>
      <c r="B45" s="1340"/>
      <c r="C45" s="1372" t="s">
        <v>903</v>
      </c>
      <c r="D45" s="1373">
        <v>483</v>
      </c>
      <c r="E45" s="1340"/>
      <c r="F45" s="1340"/>
      <c r="G45" s="1340"/>
      <c r="H45" s="1340"/>
      <c r="I45" s="1969" t="s">
        <v>1012</v>
      </c>
      <c r="J45" s="1697"/>
      <c r="K45" s="1340"/>
      <c r="L45" s="1340"/>
      <c r="M45" s="1340"/>
      <c r="N45" s="1340"/>
      <c r="O45" s="1340"/>
      <c r="P45" s="1340"/>
      <c r="Q45" s="1340"/>
      <c r="R45" s="1340"/>
      <c r="S45" s="1340"/>
      <c r="T45" s="1340"/>
      <c r="U45" s="1340"/>
      <c r="V45" s="1340"/>
      <c r="W45" s="1340"/>
      <c r="X45" s="1340"/>
      <c r="Y45" s="1340"/>
      <c r="Z45" s="1340"/>
    </row>
    <row r="46" spans="1:26" ht="25.5" customHeight="1" x14ac:dyDescent="0.25">
      <c r="A46" s="1340"/>
      <c r="B46" s="1340"/>
      <c r="C46" s="1374" t="s">
        <v>905</v>
      </c>
      <c r="D46" s="1375">
        <v>507</v>
      </c>
      <c r="E46" s="1340"/>
      <c r="F46" s="1340"/>
      <c r="G46" s="1340"/>
      <c r="H46" s="1340"/>
      <c r="I46" s="1969" t="s">
        <v>1013</v>
      </c>
      <c r="J46" s="1697"/>
      <c r="K46" s="1340"/>
      <c r="L46" s="1340"/>
      <c r="M46" s="1340"/>
      <c r="N46" s="1340"/>
      <c r="O46" s="1340"/>
      <c r="P46" s="1340"/>
      <c r="Q46" s="1340"/>
      <c r="R46" s="1340"/>
      <c r="S46" s="1340"/>
      <c r="T46" s="1340"/>
      <c r="U46" s="1340"/>
      <c r="V46" s="1340"/>
      <c r="W46" s="1340"/>
      <c r="X46" s="1340"/>
      <c r="Y46" s="1340"/>
      <c r="Z46" s="1340"/>
    </row>
    <row r="47" spans="1:26" ht="25.5" customHeight="1" x14ac:dyDescent="0.25">
      <c r="A47" s="1340"/>
      <c r="B47" s="1340"/>
      <c r="C47" s="1376" t="s">
        <v>907</v>
      </c>
      <c r="D47" s="1377">
        <v>24</v>
      </c>
      <c r="E47" s="1340"/>
      <c r="F47" s="1340"/>
      <c r="G47" s="1340"/>
      <c r="H47" s="1340"/>
      <c r="I47" s="1969" t="s">
        <v>1014</v>
      </c>
      <c r="J47" s="1697"/>
      <c r="K47" s="1341"/>
      <c r="L47" s="1340"/>
      <c r="M47" s="1340"/>
      <c r="N47" s="1340"/>
      <c r="O47" s="1340"/>
      <c r="P47" s="1340"/>
      <c r="Q47" s="1340"/>
      <c r="R47" s="1340"/>
      <c r="S47" s="1340"/>
      <c r="T47" s="1340"/>
      <c r="U47" s="1340"/>
      <c r="V47" s="1340"/>
      <c r="W47" s="1340"/>
      <c r="X47" s="1340"/>
      <c r="Y47" s="1340"/>
      <c r="Z47" s="1340"/>
    </row>
    <row r="48" spans="1:26" ht="25.5" customHeight="1" x14ac:dyDescent="0.25">
      <c r="A48" s="1340"/>
      <c r="B48" s="1340"/>
      <c r="C48" s="1378" t="s">
        <v>25</v>
      </c>
      <c r="D48" s="1379">
        <f>D46+D45</f>
        <v>990</v>
      </c>
      <c r="E48" s="1340"/>
      <c r="F48" s="1340"/>
      <c r="G48" s="1340"/>
      <c r="H48" s="1340"/>
      <c r="I48" s="1969" t="s">
        <v>1015</v>
      </c>
      <c r="J48" s="1697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</row>
    <row r="49" spans="1:26" ht="25.5" customHeight="1" x14ac:dyDescent="0.25">
      <c r="A49" s="1340"/>
      <c r="B49" s="1340"/>
      <c r="C49" s="1371"/>
      <c r="D49" s="1371"/>
      <c r="E49" s="1340"/>
      <c r="F49" s="1340"/>
      <c r="G49" s="1340"/>
      <c r="H49" s="1340"/>
      <c r="I49" s="1970" t="s">
        <v>910</v>
      </c>
      <c r="J49" s="170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</row>
    <row r="50" spans="1:26" ht="25.5" customHeight="1" x14ac:dyDescent="0.25">
      <c r="A50" s="1340"/>
      <c r="B50" s="1340"/>
      <c r="C50" s="1371"/>
      <c r="D50" s="1371"/>
      <c r="E50" s="1340"/>
      <c r="F50" s="1340"/>
      <c r="G50" s="1340"/>
      <c r="H50" s="1340"/>
      <c r="I50" s="1340"/>
      <c r="J50" s="1340"/>
      <c r="K50" s="1340"/>
      <c r="L50" s="1340"/>
      <c r="M50" s="1340"/>
      <c r="N50" s="1340"/>
      <c r="O50" s="1340"/>
      <c r="P50" s="1340"/>
      <c r="Q50" s="1340"/>
      <c r="R50" s="1340"/>
      <c r="S50" s="1340"/>
      <c r="T50" s="1340"/>
      <c r="U50" s="1340"/>
      <c r="V50" s="1340"/>
      <c r="W50" s="1340"/>
      <c r="X50" s="1340"/>
      <c r="Y50" s="1340"/>
      <c r="Z50" s="1340"/>
    </row>
    <row r="51" spans="1:26" ht="25.5" customHeight="1" x14ac:dyDescent="0.25">
      <c r="A51" s="1340"/>
      <c r="B51" s="1340"/>
      <c r="C51" s="1341"/>
      <c r="D51" s="1341"/>
      <c r="E51" s="1340"/>
      <c r="F51" s="1340"/>
      <c r="G51" s="1340"/>
      <c r="H51" s="1340"/>
      <c r="I51" s="1971" t="s">
        <v>911</v>
      </c>
      <c r="J51" s="1574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</row>
    <row r="52" spans="1:26" ht="25.5" customHeight="1" x14ac:dyDescent="0.25">
      <c r="A52" s="1340"/>
      <c r="B52" s="1340"/>
      <c r="C52" s="1341"/>
      <c r="D52" s="1341"/>
      <c r="E52" s="1340"/>
      <c r="F52" s="1340"/>
      <c r="G52" s="1340"/>
      <c r="H52" s="1340"/>
      <c r="I52" s="1972" t="s">
        <v>1016</v>
      </c>
      <c r="J52" s="1674"/>
      <c r="K52" s="1340"/>
      <c r="L52" s="1340"/>
      <c r="M52" s="1340"/>
      <c r="N52" s="1340"/>
      <c r="O52" s="1340"/>
      <c r="P52" s="1340"/>
      <c r="Q52" s="1340"/>
      <c r="R52" s="1340"/>
      <c r="S52" s="1340"/>
      <c r="T52" s="1340"/>
      <c r="U52" s="1340"/>
      <c r="V52" s="1340"/>
      <c r="W52" s="1340"/>
      <c r="X52" s="1340"/>
      <c r="Y52" s="1340"/>
      <c r="Z52" s="1340"/>
    </row>
    <row r="53" spans="1:26" ht="25.5" customHeight="1" x14ac:dyDescent="0.2">
      <c r="A53" s="1364"/>
      <c r="B53" s="1364"/>
      <c r="C53" s="1364"/>
      <c r="D53" s="1364"/>
      <c r="E53" s="1364"/>
      <c r="F53" s="1364"/>
      <c r="G53" s="1364"/>
      <c r="H53" s="1364"/>
      <c r="I53" s="1969" t="s">
        <v>1017</v>
      </c>
      <c r="J53" s="1697"/>
      <c r="K53" s="1364"/>
      <c r="L53" s="1364"/>
      <c r="M53" s="1364"/>
      <c r="N53" s="1364"/>
      <c r="O53" s="1364"/>
      <c r="P53" s="1364"/>
      <c r="Q53" s="1364"/>
      <c r="R53" s="1364"/>
      <c r="S53" s="1364"/>
      <c r="T53" s="1364"/>
      <c r="U53" s="1364"/>
      <c r="V53" s="1364"/>
      <c r="W53" s="1364"/>
      <c r="X53" s="1364"/>
      <c r="Y53" s="1364"/>
      <c r="Z53" s="1364"/>
    </row>
    <row r="54" spans="1:26" ht="25.5" customHeight="1" x14ac:dyDescent="0.25">
      <c r="A54" s="1340"/>
      <c r="B54" s="1340"/>
      <c r="C54" s="1341"/>
      <c r="D54" s="1341"/>
      <c r="E54" s="1340"/>
      <c r="F54" s="1340"/>
      <c r="G54" s="1340"/>
      <c r="H54" s="1340"/>
      <c r="I54" s="1969" t="s">
        <v>1018</v>
      </c>
      <c r="J54" s="1697"/>
      <c r="K54" s="1341"/>
      <c r="L54" s="1340"/>
      <c r="M54" s="1340"/>
      <c r="N54" s="1340"/>
      <c r="O54" s="1340"/>
      <c r="P54" s="1340"/>
      <c r="Q54" s="1340"/>
      <c r="R54" s="1340"/>
      <c r="S54" s="1340"/>
      <c r="T54" s="1340"/>
      <c r="U54" s="1340"/>
      <c r="V54" s="1340"/>
      <c r="W54" s="1340"/>
      <c r="X54" s="1340"/>
      <c r="Y54" s="1340"/>
      <c r="Z54" s="1340"/>
    </row>
    <row r="55" spans="1:26" ht="25.5" customHeight="1" x14ac:dyDescent="0.25">
      <c r="A55" s="1340"/>
      <c r="B55" s="1340"/>
      <c r="C55" s="1341"/>
      <c r="D55" s="1341"/>
      <c r="E55" s="1340"/>
      <c r="F55" s="1340"/>
      <c r="G55" s="1340"/>
      <c r="H55" s="1340"/>
      <c r="I55" s="1969" t="s">
        <v>1019</v>
      </c>
      <c r="J55" s="1697"/>
      <c r="K55" s="1341"/>
      <c r="L55" s="1340"/>
      <c r="M55" s="1341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</row>
    <row r="56" spans="1:26" ht="25.5" customHeight="1" x14ac:dyDescent="0.25">
      <c r="A56" s="1340"/>
      <c r="B56" s="1340"/>
      <c r="C56" s="1341"/>
      <c r="D56" s="1341"/>
      <c r="E56" s="1340"/>
      <c r="F56" s="1340"/>
      <c r="G56" s="1340"/>
      <c r="H56" s="1340"/>
      <c r="I56" s="1970" t="s">
        <v>1020</v>
      </c>
      <c r="J56" s="1700"/>
      <c r="K56" s="1341"/>
      <c r="L56" s="1340"/>
      <c r="M56" s="1340"/>
      <c r="N56" s="1340"/>
      <c r="O56" s="1340"/>
      <c r="P56" s="1340"/>
      <c r="Q56" s="1340"/>
      <c r="R56" s="1340"/>
      <c r="S56" s="1340"/>
      <c r="T56" s="1340"/>
      <c r="U56" s="1340"/>
      <c r="V56" s="1340"/>
      <c r="W56" s="1340"/>
      <c r="X56" s="1340"/>
      <c r="Y56" s="1340"/>
      <c r="Z56" s="1340"/>
    </row>
    <row r="57" spans="1:26" ht="25.5" customHeight="1" x14ac:dyDescent="0.25">
      <c r="A57" s="1340"/>
      <c r="B57" s="1340"/>
      <c r="C57" s="1341"/>
      <c r="D57" s="1341"/>
      <c r="E57" s="1340"/>
      <c r="F57" s="1340"/>
      <c r="G57" s="1340"/>
      <c r="H57" s="1340"/>
      <c r="I57" s="1340"/>
      <c r="J57" s="1340"/>
      <c r="K57" s="1341"/>
      <c r="L57" s="1340"/>
      <c r="M57" s="1340"/>
      <c r="N57" s="1340"/>
      <c r="O57" s="1340"/>
      <c r="P57" s="1340"/>
      <c r="Q57" s="1340"/>
      <c r="R57" s="1340"/>
      <c r="S57" s="1340"/>
      <c r="T57" s="1340"/>
      <c r="U57" s="1340"/>
      <c r="V57" s="1340"/>
      <c r="W57" s="1340"/>
      <c r="X57" s="1340"/>
      <c r="Y57" s="1340"/>
      <c r="Z57" s="1340"/>
    </row>
    <row r="58" spans="1:26" ht="25.5" customHeight="1" x14ac:dyDescent="0.25">
      <c r="A58" s="1340"/>
      <c r="B58" s="1340"/>
      <c r="C58" s="1341"/>
      <c r="D58" s="1341"/>
      <c r="E58" s="1340"/>
      <c r="F58" s="1340"/>
      <c r="G58" s="1340"/>
      <c r="H58" s="1340"/>
      <c r="I58" s="1340"/>
      <c r="J58" s="1340"/>
      <c r="K58" s="1341"/>
      <c r="L58" s="1340"/>
      <c r="M58" s="1340"/>
      <c r="N58" s="1340"/>
      <c r="O58" s="1340"/>
      <c r="P58" s="1340"/>
      <c r="Q58" s="1340"/>
      <c r="R58" s="1340"/>
      <c r="S58" s="1340"/>
      <c r="T58" s="1340"/>
      <c r="U58" s="1340"/>
      <c r="V58" s="1340"/>
      <c r="W58" s="1340"/>
      <c r="X58" s="1340"/>
      <c r="Y58" s="1340"/>
      <c r="Z58" s="1340"/>
    </row>
    <row r="59" spans="1:26" ht="25.5" customHeight="1" x14ac:dyDescent="0.25">
      <c r="A59" s="1340"/>
      <c r="B59" s="1340"/>
      <c r="C59" s="1341"/>
      <c r="D59" s="1341"/>
      <c r="E59" s="1340"/>
      <c r="F59" s="1340"/>
      <c r="G59" s="1340"/>
      <c r="H59" s="1340"/>
      <c r="I59" s="1340"/>
      <c r="J59" s="1340"/>
      <c r="K59" s="1341"/>
      <c r="L59" s="1340"/>
      <c r="M59" s="1340"/>
      <c r="N59" s="1340"/>
      <c r="O59" s="1340"/>
      <c r="P59" s="1340"/>
      <c r="Q59" s="1340"/>
      <c r="R59" s="1340"/>
      <c r="S59" s="1340"/>
      <c r="T59" s="1340"/>
      <c r="U59" s="1340"/>
      <c r="V59" s="1340"/>
      <c r="W59" s="1340"/>
      <c r="X59" s="1340"/>
      <c r="Y59" s="1340"/>
      <c r="Z59" s="1340"/>
    </row>
    <row r="60" spans="1:26" ht="25.5" customHeight="1" x14ac:dyDescent="0.25">
      <c r="A60" s="1340"/>
      <c r="B60" s="1340"/>
      <c r="C60" s="1341"/>
      <c r="D60" s="1341"/>
      <c r="E60" s="1340"/>
      <c r="F60" s="1340"/>
      <c r="G60" s="1340"/>
      <c r="H60" s="1340"/>
      <c r="I60" s="1340"/>
      <c r="J60" s="1340"/>
      <c r="K60" s="1341"/>
      <c r="L60" s="1340"/>
      <c r="M60" s="1340"/>
      <c r="N60" s="1340"/>
      <c r="O60" s="1340"/>
      <c r="P60" s="1340"/>
      <c r="Q60" s="1340"/>
      <c r="R60" s="1340"/>
      <c r="S60" s="1340"/>
      <c r="T60" s="1340"/>
      <c r="U60" s="1340"/>
      <c r="V60" s="1340"/>
      <c r="W60" s="1340"/>
      <c r="X60" s="1340"/>
      <c r="Y60" s="1340"/>
      <c r="Z60" s="1340"/>
    </row>
    <row r="61" spans="1:26" ht="25.5" customHeight="1" x14ac:dyDescent="0.25">
      <c r="A61" s="1340"/>
      <c r="B61" s="1340"/>
      <c r="C61" s="1341"/>
      <c r="D61" s="1341"/>
      <c r="E61" s="1340"/>
      <c r="F61" s="1340"/>
      <c r="G61" s="1340"/>
      <c r="H61" s="1340"/>
      <c r="I61" s="1340"/>
      <c r="J61" s="1340"/>
      <c r="K61" s="1341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</row>
    <row r="62" spans="1:26" ht="25.5" customHeight="1" x14ac:dyDescent="0.25">
      <c r="A62" s="1340"/>
      <c r="B62" s="1340"/>
      <c r="C62" s="1341"/>
      <c r="D62" s="1341"/>
      <c r="E62" s="1340"/>
      <c r="F62" s="1340"/>
      <c r="G62" s="1340"/>
      <c r="H62" s="1340"/>
      <c r="I62" s="1340"/>
      <c r="J62" s="1340"/>
      <c r="K62" s="1341"/>
      <c r="L62" s="1340"/>
      <c r="M62" s="1340"/>
      <c r="N62" s="1340"/>
      <c r="O62" s="1340"/>
      <c r="P62" s="1340"/>
      <c r="Q62" s="1340"/>
      <c r="R62" s="1340"/>
      <c r="S62" s="1340"/>
      <c r="T62" s="1340"/>
      <c r="U62" s="1340"/>
      <c r="V62" s="1340"/>
      <c r="W62" s="1340"/>
      <c r="X62" s="1340"/>
      <c r="Y62" s="1340"/>
      <c r="Z62" s="1340"/>
    </row>
    <row r="63" spans="1:26" ht="25.5" customHeight="1" x14ac:dyDescent="0.25">
      <c r="A63" s="1340"/>
      <c r="B63" s="1340"/>
      <c r="C63" s="1341"/>
      <c r="D63" s="1341"/>
      <c r="E63" s="1340"/>
      <c r="F63" s="1340"/>
      <c r="G63" s="1340"/>
      <c r="H63" s="1340"/>
      <c r="I63" s="1340"/>
      <c r="J63" s="1340"/>
      <c r="K63" s="1341"/>
      <c r="L63" s="1340"/>
      <c r="M63" s="1340"/>
      <c r="N63" s="1340"/>
      <c r="O63" s="1340"/>
      <c r="P63" s="1340"/>
      <c r="Q63" s="1340"/>
      <c r="R63" s="1340"/>
      <c r="S63" s="1340"/>
      <c r="T63" s="1340"/>
      <c r="U63" s="1340"/>
      <c r="V63" s="1340"/>
      <c r="W63" s="1340"/>
      <c r="X63" s="1340"/>
      <c r="Y63" s="1340"/>
      <c r="Z63" s="1340"/>
    </row>
    <row r="64" spans="1:26" ht="25.5" customHeight="1" x14ac:dyDescent="0.25">
      <c r="A64" s="1340"/>
      <c r="B64" s="1340"/>
      <c r="C64" s="1341"/>
      <c r="D64" s="1341"/>
      <c r="E64" s="1340"/>
      <c r="F64" s="1340"/>
      <c r="G64" s="1340"/>
      <c r="H64" s="1340"/>
      <c r="I64" s="1340"/>
      <c r="J64" s="1340"/>
      <c r="K64" s="1341"/>
      <c r="L64" s="1342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</row>
    <row r="65" spans="1:26" ht="25.5" customHeight="1" x14ac:dyDescent="0.25">
      <c r="A65" s="1340"/>
      <c r="B65" s="1340"/>
      <c r="C65" s="1341"/>
      <c r="D65" s="1341"/>
      <c r="E65" s="1340"/>
      <c r="F65" s="1340"/>
      <c r="G65" s="1340"/>
      <c r="H65" s="1340"/>
      <c r="I65" s="1340"/>
      <c r="J65" s="1340"/>
      <c r="K65" s="1341"/>
      <c r="L65" s="1340"/>
      <c r="M65" s="1340"/>
      <c r="N65" s="1340"/>
      <c r="O65" s="1340"/>
      <c r="P65" s="1340"/>
      <c r="Q65" s="1340"/>
      <c r="R65" s="1340"/>
      <c r="S65" s="1340"/>
      <c r="T65" s="1340"/>
      <c r="U65" s="1340"/>
      <c r="V65" s="1340"/>
      <c r="W65" s="1340"/>
      <c r="X65" s="1340"/>
      <c r="Y65" s="1340"/>
      <c r="Z65" s="1340"/>
    </row>
    <row r="66" spans="1:26" ht="25.5" customHeight="1" x14ac:dyDescent="0.25">
      <c r="A66" s="1340"/>
      <c r="B66" s="1340"/>
      <c r="C66" s="1341"/>
      <c r="D66" s="1341"/>
      <c r="E66" s="1340"/>
      <c r="F66" s="1340"/>
      <c r="G66" s="1340"/>
      <c r="H66" s="1340"/>
      <c r="I66" s="1340"/>
      <c r="J66" s="1340"/>
      <c r="K66" s="1341"/>
      <c r="L66" s="1340"/>
      <c r="M66" s="1340"/>
      <c r="N66" s="1340"/>
      <c r="O66" s="1340"/>
      <c r="P66" s="1340"/>
      <c r="Q66" s="1340"/>
      <c r="R66" s="1340"/>
      <c r="S66" s="1340"/>
      <c r="T66" s="1340"/>
      <c r="U66" s="1340"/>
      <c r="V66" s="1340"/>
      <c r="W66" s="1340"/>
      <c r="X66" s="1340"/>
      <c r="Y66" s="1340"/>
      <c r="Z66" s="1340"/>
    </row>
    <row r="67" spans="1:26" ht="25.5" customHeight="1" x14ac:dyDescent="0.25">
      <c r="A67" s="1340"/>
      <c r="B67" s="1340"/>
      <c r="C67" s="1341"/>
      <c r="D67" s="1341"/>
      <c r="E67" s="1340"/>
      <c r="F67" s="1340"/>
      <c r="G67" s="1340"/>
      <c r="H67" s="1340"/>
      <c r="I67" s="1340"/>
      <c r="J67" s="1340"/>
      <c r="K67" s="1341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</row>
    <row r="68" spans="1:26" ht="25.5" customHeight="1" x14ac:dyDescent="0.25">
      <c r="A68" s="1340"/>
      <c r="B68" s="1340"/>
      <c r="C68" s="1341"/>
      <c r="D68" s="1341"/>
      <c r="E68" s="1340"/>
      <c r="F68" s="1340"/>
      <c r="G68" s="1340"/>
      <c r="H68" s="1340"/>
      <c r="I68" s="1340"/>
      <c r="J68" s="1340"/>
      <c r="K68" s="1341"/>
      <c r="L68" s="1340"/>
      <c r="M68" s="1340"/>
      <c r="N68" s="1340"/>
      <c r="O68" s="1340"/>
      <c r="P68" s="1340"/>
      <c r="Q68" s="1340"/>
      <c r="R68" s="1340"/>
      <c r="S68" s="1340"/>
      <c r="T68" s="1340"/>
      <c r="U68" s="1340"/>
      <c r="V68" s="1340"/>
      <c r="W68" s="1340"/>
      <c r="X68" s="1340"/>
      <c r="Y68" s="1340"/>
      <c r="Z68" s="1340"/>
    </row>
    <row r="69" spans="1:26" ht="25.5" customHeight="1" x14ac:dyDescent="0.25">
      <c r="A69" s="1340"/>
      <c r="B69" s="1340"/>
      <c r="C69" s="1341"/>
      <c r="D69" s="1341"/>
      <c r="E69" s="1340"/>
      <c r="F69" s="1340"/>
      <c r="G69" s="1340"/>
      <c r="H69" s="1340"/>
      <c r="I69" s="1340"/>
      <c r="J69" s="1340"/>
      <c r="K69" s="1341"/>
      <c r="L69" s="1340"/>
      <c r="M69" s="1340"/>
      <c r="N69" s="1340"/>
      <c r="O69" s="1340"/>
      <c r="P69" s="1340"/>
      <c r="Q69" s="1340"/>
      <c r="R69" s="1340"/>
      <c r="S69" s="1340"/>
      <c r="T69" s="1340"/>
      <c r="U69" s="1340"/>
      <c r="V69" s="1340"/>
      <c r="W69" s="1340"/>
      <c r="X69" s="1340"/>
      <c r="Y69" s="1340"/>
      <c r="Z69" s="1340"/>
    </row>
    <row r="70" spans="1:26" ht="25.5" customHeight="1" x14ac:dyDescent="0.25">
      <c r="A70" s="1340"/>
      <c r="B70" s="1340"/>
      <c r="C70" s="1341"/>
      <c r="D70" s="1341"/>
      <c r="E70" s="1340"/>
      <c r="F70" s="1340"/>
      <c r="G70" s="1340"/>
      <c r="H70" s="1340"/>
      <c r="I70" s="1340"/>
      <c r="J70" s="1340"/>
      <c r="K70" s="1341"/>
      <c r="L70" s="1340"/>
      <c r="M70" s="1340"/>
      <c r="N70" s="1340"/>
      <c r="O70" s="1340"/>
      <c r="P70" s="1340"/>
      <c r="Q70" s="1340"/>
      <c r="R70" s="1340"/>
      <c r="S70" s="1340"/>
      <c r="T70" s="1340"/>
      <c r="U70" s="1340"/>
      <c r="V70" s="1340"/>
      <c r="W70" s="1340"/>
      <c r="X70" s="1340"/>
      <c r="Y70" s="1340"/>
      <c r="Z70" s="1340"/>
    </row>
    <row r="71" spans="1:26" ht="25.5" customHeight="1" x14ac:dyDescent="0.25">
      <c r="A71" s="1340"/>
      <c r="B71" s="1340"/>
      <c r="C71" s="1341"/>
      <c r="D71" s="1341"/>
      <c r="E71" s="1340"/>
      <c r="F71" s="1340"/>
      <c r="G71" s="1340"/>
      <c r="H71" s="1340"/>
      <c r="I71" s="1340"/>
      <c r="J71" s="1340"/>
      <c r="K71" s="1341"/>
      <c r="L71" s="1340"/>
      <c r="M71" s="1340"/>
      <c r="N71" s="1340"/>
      <c r="O71" s="1340"/>
      <c r="P71" s="1340"/>
      <c r="Q71" s="1340"/>
      <c r="R71" s="1340"/>
      <c r="S71" s="1340"/>
      <c r="T71" s="1340"/>
      <c r="U71" s="1340"/>
      <c r="V71" s="1340"/>
      <c r="W71" s="1340"/>
      <c r="X71" s="1340"/>
      <c r="Y71" s="1340"/>
      <c r="Z71" s="1340"/>
    </row>
    <row r="72" spans="1:26" ht="25.5" customHeight="1" x14ac:dyDescent="0.25">
      <c r="A72" s="1340"/>
      <c r="B72" s="1340"/>
      <c r="C72" s="1341"/>
      <c r="D72" s="1341"/>
      <c r="E72" s="1340"/>
      <c r="F72" s="1340"/>
      <c r="G72" s="1340"/>
      <c r="H72" s="1340"/>
      <c r="I72" s="1340"/>
      <c r="J72" s="1340"/>
      <c r="K72" s="1341"/>
      <c r="L72" s="1340"/>
      <c r="M72" s="1340"/>
      <c r="N72" s="1340"/>
      <c r="O72" s="1340"/>
      <c r="P72" s="1340"/>
      <c r="Q72" s="1340"/>
      <c r="R72" s="1340"/>
      <c r="S72" s="1340"/>
      <c r="T72" s="1340"/>
      <c r="U72" s="1340"/>
      <c r="V72" s="1340"/>
      <c r="W72" s="1340"/>
      <c r="X72" s="1340"/>
      <c r="Y72" s="1340"/>
      <c r="Z72" s="1340"/>
    </row>
    <row r="73" spans="1:26" ht="25.5" customHeight="1" x14ac:dyDescent="0.25">
      <c r="A73" s="1340"/>
      <c r="B73" s="1340"/>
      <c r="C73" s="1341"/>
      <c r="D73" s="1341"/>
      <c r="E73" s="1340"/>
      <c r="F73" s="1340"/>
      <c r="G73" s="1340"/>
      <c r="H73" s="1340"/>
      <c r="I73" s="1340"/>
      <c r="J73" s="1340"/>
      <c r="K73" s="1341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</row>
    <row r="74" spans="1:26" ht="25.5" customHeight="1" x14ac:dyDescent="0.25">
      <c r="A74" s="1340"/>
      <c r="B74" s="1340"/>
      <c r="C74" s="1341"/>
      <c r="D74" s="1341"/>
      <c r="E74" s="1340"/>
      <c r="F74" s="1340"/>
      <c r="G74" s="1340"/>
      <c r="H74" s="1340"/>
      <c r="I74" s="1340"/>
      <c r="J74" s="1340"/>
      <c r="K74" s="1341"/>
      <c r="L74" s="1340"/>
      <c r="M74" s="1340"/>
      <c r="N74" s="1340"/>
      <c r="O74" s="1340"/>
      <c r="P74" s="1340"/>
      <c r="Q74" s="1340"/>
      <c r="R74" s="1340"/>
      <c r="S74" s="1340"/>
      <c r="T74" s="1340"/>
      <c r="U74" s="1340"/>
      <c r="V74" s="1340"/>
      <c r="W74" s="1340"/>
      <c r="X74" s="1340"/>
      <c r="Y74" s="1340"/>
      <c r="Z74" s="1340"/>
    </row>
    <row r="75" spans="1:26" ht="25.5" customHeight="1" x14ac:dyDescent="0.25">
      <c r="A75" s="1340"/>
      <c r="B75" s="1340"/>
      <c r="C75" s="1341"/>
      <c r="D75" s="1341"/>
      <c r="E75" s="1340"/>
      <c r="F75" s="1340"/>
      <c r="G75" s="1340"/>
      <c r="H75" s="1340"/>
      <c r="I75" s="1340"/>
      <c r="J75" s="1340"/>
      <c r="K75" s="1341"/>
      <c r="L75" s="1340"/>
      <c r="M75" s="1340"/>
      <c r="N75" s="1340"/>
      <c r="O75" s="1340"/>
      <c r="P75" s="1340"/>
      <c r="Q75" s="1340"/>
      <c r="R75" s="1340"/>
      <c r="S75" s="1340"/>
      <c r="T75" s="1340"/>
      <c r="U75" s="1340"/>
      <c r="V75" s="1340"/>
      <c r="W75" s="1340"/>
      <c r="X75" s="1340"/>
      <c r="Y75" s="1340"/>
      <c r="Z75" s="1340"/>
    </row>
    <row r="76" spans="1:26" ht="25.5" customHeight="1" x14ac:dyDescent="0.25">
      <c r="A76" s="1340"/>
      <c r="B76" s="1340"/>
      <c r="C76" s="1341"/>
      <c r="D76" s="1341"/>
      <c r="E76" s="1340"/>
      <c r="F76" s="1340"/>
      <c r="G76" s="1340"/>
      <c r="H76" s="1340"/>
      <c r="I76" s="1340"/>
      <c r="J76" s="1340"/>
      <c r="K76" s="1341"/>
      <c r="L76" s="1340"/>
      <c r="M76" s="1340"/>
      <c r="N76" s="1340"/>
      <c r="O76" s="1340"/>
      <c r="P76" s="1340"/>
      <c r="Q76" s="1340"/>
      <c r="R76" s="1340"/>
      <c r="S76" s="1340"/>
      <c r="T76" s="1340"/>
      <c r="U76" s="1340"/>
      <c r="V76" s="1340"/>
      <c r="W76" s="1340"/>
      <c r="X76" s="1340"/>
      <c r="Y76" s="1340"/>
      <c r="Z76" s="1340"/>
    </row>
    <row r="77" spans="1:26" ht="25.5" customHeight="1" x14ac:dyDescent="0.25">
      <c r="A77" s="1340"/>
      <c r="B77" s="1340"/>
      <c r="C77" s="1340"/>
      <c r="D77" s="1340"/>
      <c r="E77" s="1340"/>
      <c r="F77" s="1340"/>
      <c r="G77" s="1340"/>
      <c r="H77" s="1340"/>
      <c r="I77" s="1340"/>
      <c r="J77" s="1340"/>
      <c r="K77" s="1340"/>
      <c r="L77" s="1340"/>
      <c r="M77" s="1340"/>
      <c r="N77" s="1340"/>
      <c r="O77" s="1340"/>
      <c r="P77" s="1340"/>
      <c r="Q77" s="1340"/>
      <c r="R77" s="1340"/>
      <c r="S77" s="1340"/>
      <c r="T77" s="1340"/>
      <c r="U77" s="1340"/>
      <c r="V77" s="1340"/>
      <c r="W77" s="1340"/>
      <c r="X77" s="1340"/>
      <c r="Y77" s="1340"/>
      <c r="Z77" s="1340"/>
    </row>
    <row r="78" spans="1:26" ht="25.5" customHeight="1" x14ac:dyDescent="0.25">
      <c r="A78" s="1340"/>
      <c r="B78" s="1340"/>
      <c r="C78" s="1340"/>
      <c r="D78" s="1340"/>
      <c r="E78" s="1340"/>
      <c r="F78" s="1340"/>
      <c r="G78" s="1340"/>
      <c r="H78" s="1340"/>
      <c r="I78" s="1340"/>
      <c r="J78" s="1340"/>
      <c r="K78" s="1340"/>
      <c r="L78" s="1340"/>
      <c r="M78" s="1340"/>
      <c r="N78" s="1340"/>
      <c r="O78" s="1340"/>
      <c r="P78" s="1340"/>
      <c r="Q78" s="1340"/>
      <c r="R78" s="1340"/>
      <c r="S78" s="1340"/>
      <c r="T78" s="1340"/>
      <c r="U78" s="1340"/>
      <c r="V78" s="1340"/>
      <c r="W78" s="1340"/>
      <c r="X78" s="1340"/>
      <c r="Y78" s="1340"/>
      <c r="Z78" s="1340"/>
    </row>
    <row r="79" spans="1:26" ht="25.5" customHeight="1" x14ac:dyDescent="0.25">
      <c r="A79" s="1340"/>
      <c r="B79" s="1340"/>
      <c r="C79" s="1340"/>
      <c r="D79" s="1340"/>
      <c r="E79" s="1340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0"/>
      <c r="Q79" s="1340"/>
      <c r="R79" s="1340"/>
      <c r="S79" s="1340"/>
      <c r="T79" s="1340"/>
      <c r="U79" s="1340"/>
      <c r="V79" s="1340"/>
      <c r="W79" s="1340"/>
      <c r="X79" s="1340"/>
      <c r="Y79" s="1340"/>
      <c r="Z79" s="1340"/>
    </row>
    <row r="80" spans="1:26" ht="25.5" customHeight="1" x14ac:dyDescent="0.25">
      <c r="A80" s="1340"/>
      <c r="B80" s="1340"/>
      <c r="C80" s="1340"/>
      <c r="D80" s="1340"/>
      <c r="E80" s="1340"/>
      <c r="F80" s="1340"/>
      <c r="G80" s="1340"/>
      <c r="H80" s="1340"/>
      <c r="I80" s="1340"/>
      <c r="J80" s="1340"/>
      <c r="K80" s="1340"/>
      <c r="L80" s="1340"/>
      <c r="M80" s="1340"/>
      <c r="N80" s="1340"/>
      <c r="O80" s="1340"/>
      <c r="P80" s="1340"/>
      <c r="Q80" s="1340"/>
      <c r="R80" s="1340"/>
      <c r="S80" s="1340"/>
      <c r="T80" s="1340"/>
      <c r="U80" s="1340"/>
      <c r="V80" s="1340"/>
      <c r="W80" s="1340"/>
      <c r="X80" s="1340"/>
      <c r="Y80" s="1340"/>
      <c r="Z80" s="1340"/>
    </row>
    <row r="81" spans="1:26" ht="25.5" customHeight="1" x14ac:dyDescent="0.25">
      <c r="A81" s="1340"/>
      <c r="B81" s="1340"/>
      <c r="C81" s="1340"/>
      <c r="D81" s="1340"/>
      <c r="E81" s="1340"/>
      <c r="F81" s="1340"/>
      <c r="G81" s="1340"/>
      <c r="H81" s="1340"/>
      <c r="I81" s="1340"/>
      <c r="J81" s="1340"/>
      <c r="K81" s="1340"/>
      <c r="L81" s="1340"/>
      <c r="M81" s="1340"/>
      <c r="N81" s="1340"/>
      <c r="O81" s="1340"/>
      <c r="P81" s="1340"/>
      <c r="Q81" s="1340"/>
      <c r="R81" s="1340"/>
      <c r="S81" s="1340"/>
      <c r="T81" s="1340"/>
      <c r="U81" s="1340"/>
      <c r="V81" s="1340"/>
      <c r="W81" s="1340"/>
      <c r="X81" s="1340"/>
      <c r="Y81" s="1340"/>
      <c r="Z81" s="1340"/>
    </row>
    <row r="82" spans="1:26" ht="25.5" customHeight="1" x14ac:dyDescent="0.25">
      <c r="A82" s="1340"/>
      <c r="B82" s="1340"/>
      <c r="C82" s="1340"/>
      <c r="D82" s="1340"/>
      <c r="E82" s="1340"/>
      <c r="F82" s="1340"/>
      <c r="G82" s="1340"/>
      <c r="H82" s="1340"/>
      <c r="I82" s="1340"/>
      <c r="J82" s="1340"/>
      <c r="K82" s="1340"/>
      <c r="L82" s="1340"/>
      <c r="M82" s="1340"/>
      <c r="N82" s="1340"/>
      <c r="O82" s="1340"/>
      <c r="P82" s="1340"/>
      <c r="Q82" s="1340"/>
      <c r="R82" s="1340"/>
      <c r="S82" s="1340"/>
      <c r="T82" s="1340"/>
      <c r="U82" s="1340"/>
      <c r="V82" s="1340"/>
      <c r="W82" s="1340"/>
      <c r="X82" s="1340"/>
      <c r="Y82" s="1340"/>
      <c r="Z82" s="1340"/>
    </row>
    <row r="83" spans="1:26" ht="25.5" customHeight="1" x14ac:dyDescent="0.25">
      <c r="A83" s="1340"/>
      <c r="B83" s="1340"/>
      <c r="C83" s="1340"/>
      <c r="D83" s="1340"/>
      <c r="E83" s="1340"/>
      <c r="F83" s="1340"/>
      <c r="G83" s="1340"/>
      <c r="H83" s="1340"/>
      <c r="I83" s="1340"/>
      <c r="J83" s="1340"/>
      <c r="K83" s="1340"/>
      <c r="L83" s="1340"/>
      <c r="M83" s="1340"/>
      <c r="N83" s="1340"/>
      <c r="O83" s="1340"/>
      <c r="P83" s="1340"/>
      <c r="Q83" s="1340"/>
      <c r="R83" s="1340"/>
      <c r="S83" s="1340"/>
      <c r="T83" s="1340"/>
      <c r="U83" s="1340"/>
      <c r="V83" s="1340"/>
      <c r="W83" s="1340"/>
      <c r="X83" s="1340"/>
      <c r="Y83" s="1340"/>
      <c r="Z83" s="1340"/>
    </row>
    <row r="84" spans="1:26" ht="25.5" customHeight="1" x14ac:dyDescent="0.25">
      <c r="A84" s="1340"/>
      <c r="B84" s="1340"/>
      <c r="C84" s="1340"/>
      <c r="D84" s="1340"/>
      <c r="E84" s="1340"/>
      <c r="F84" s="1340"/>
      <c r="G84" s="1340"/>
      <c r="H84" s="1340"/>
      <c r="I84" s="1340"/>
      <c r="J84" s="1340"/>
      <c r="K84" s="1340"/>
      <c r="L84" s="1340"/>
      <c r="M84" s="1340"/>
      <c r="N84" s="1340"/>
      <c r="O84" s="1340"/>
      <c r="P84" s="1340"/>
      <c r="Q84" s="1340"/>
      <c r="R84" s="1340"/>
      <c r="S84" s="1340"/>
      <c r="T84" s="1340"/>
      <c r="U84" s="1340"/>
      <c r="V84" s="1340"/>
      <c r="W84" s="1340"/>
      <c r="X84" s="1340"/>
      <c r="Y84" s="1340"/>
      <c r="Z84" s="1340"/>
    </row>
    <row r="85" spans="1:26" ht="25.5" customHeight="1" x14ac:dyDescent="0.25">
      <c r="A85" s="1340"/>
      <c r="B85" s="1340"/>
      <c r="C85" s="1340"/>
      <c r="D85" s="1340"/>
      <c r="E85" s="1340"/>
      <c r="F85" s="1340"/>
      <c r="G85" s="1340"/>
      <c r="H85" s="1340"/>
      <c r="I85" s="1340"/>
      <c r="J85" s="1340"/>
      <c r="K85" s="1340"/>
      <c r="L85" s="1340"/>
      <c r="M85" s="1340"/>
      <c r="N85" s="1340"/>
      <c r="O85" s="1340"/>
      <c r="P85" s="1340"/>
      <c r="Q85" s="1340"/>
      <c r="R85" s="1340"/>
      <c r="S85" s="1340"/>
      <c r="T85" s="1340"/>
      <c r="U85" s="1340"/>
      <c r="V85" s="1340"/>
      <c r="W85" s="1340"/>
      <c r="X85" s="1340"/>
      <c r="Y85" s="1340"/>
      <c r="Z85" s="1340"/>
    </row>
    <row r="86" spans="1:26" ht="25.5" customHeight="1" x14ac:dyDescent="0.25">
      <c r="A86" s="1340"/>
      <c r="B86" s="1340"/>
      <c r="C86" s="1340"/>
      <c r="D86" s="1340"/>
      <c r="E86" s="1340"/>
      <c r="F86" s="1340"/>
      <c r="G86" s="1340"/>
      <c r="H86" s="1340"/>
      <c r="I86" s="1340"/>
      <c r="J86" s="1340"/>
      <c r="K86" s="1340"/>
      <c r="L86" s="1340"/>
      <c r="M86" s="1340"/>
      <c r="N86" s="1340"/>
      <c r="O86" s="1340"/>
      <c r="P86" s="1340"/>
      <c r="Q86" s="1340"/>
      <c r="R86" s="1340"/>
      <c r="S86" s="1340"/>
      <c r="T86" s="1340"/>
      <c r="U86" s="1340"/>
      <c r="V86" s="1340"/>
      <c r="W86" s="1340"/>
      <c r="X86" s="1340"/>
      <c r="Y86" s="1340"/>
      <c r="Z86" s="1340"/>
    </row>
    <row r="87" spans="1:26" ht="25.5" customHeight="1" x14ac:dyDescent="0.25">
      <c r="A87" s="1340"/>
      <c r="B87" s="1340"/>
      <c r="C87" s="1340"/>
      <c r="D87" s="1340"/>
      <c r="E87" s="1340"/>
      <c r="F87" s="1340"/>
      <c r="G87" s="1340"/>
      <c r="H87" s="1340"/>
      <c r="I87" s="1340"/>
      <c r="J87" s="1340"/>
      <c r="K87" s="1340"/>
      <c r="L87" s="1340"/>
      <c r="M87" s="1340"/>
      <c r="N87" s="1340"/>
      <c r="O87" s="1340"/>
      <c r="P87" s="1340"/>
      <c r="Q87" s="1340"/>
      <c r="R87" s="1340"/>
      <c r="S87" s="1340"/>
      <c r="T87" s="1340"/>
      <c r="U87" s="1340"/>
      <c r="V87" s="1340"/>
      <c r="W87" s="1340"/>
      <c r="X87" s="1340"/>
      <c r="Y87" s="1340"/>
      <c r="Z87" s="1340"/>
    </row>
    <row r="88" spans="1:26" ht="25.5" customHeight="1" x14ac:dyDescent="0.25">
      <c r="A88" s="1340"/>
      <c r="B88" s="1340"/>
      <c r="C88" s="1340"/>
      <c r="D88" s="1340"/>
      <c r="E88" s="1340"/>
      <c r="F88" s="1340"/>
      <c r="G88" s="1340"/>
      <c r="H88" s="1340"/>
      <c r="I88" s="1340"/>
      <c r="J88" s="1340"/>
      <c r="K88" s="1340"/>
      <c r="L88" s="1340"/>
      <c r="M88" s="1340"/>
      <c r="N88" s="1340"/>
      <c r="O88" s="1340"/>
      <c r="P88" s="1340"/>
      <c r="Q88" s="1340"/>
      <c r="R88" s="1340"/>
      <c r="S88" s="1340"/>
      <c r="T88" s="1340"/>
      <c r="U88" s="1340"/>
      <c r="V88" s="1340"/>
      <c r="W88" s="1340"/>
      <c r="X88" s="1340"/>
      <c r="Y88" s="1340"/>
      <c r="Z88" s="1340"/>
    </row>
    <row r="89" spans="1:26" ht="25.5" customHeight="1" x14ac:dyDescent="0.25">
      <c r="A89" s="1340"/>
      <c r="B89" s="1340"/>
      <c r="C89" s="1340"/>
      <c r="D89" s="1340"/>
      <c r="E89" s="1340"/>
      <c r="F89" s="1340"/>
      <c r="G89" s="1340"/>
      <c r="H89" s="1340"/>
      <c r="I89" s="1340"/>
      <c r="J89" s="1340"/>
      <c r="K89" s="1340"/>
      <c r="L89" s="1340"/>
      <c r="M89" s="1340"/>
      <c r="N89" s="1340"/>
      <c r="O89" s="1340"/>
      <c r="P89" s="1340"/>
      <c r="Q89" s="1340"/>
      <c r="R89" s="1340"/>
      <c r="S89" s="1340"/>
      <c r="T89" s="1340"/>
      <c r="U89" s="1340"/>
      <c r="V89" s="1340"/>
      <c r="W89" s="1340"/>
      <c r="X89" s="1340"/>
      <c r="Y89" s="1340"/>
      <c r="Z89" s="1340"/>
    </row>
    <row r="90" spans="1:26" ht="25.5" customHeight="1" x14ac:dyDescent="0.25">
      <c r="A90" s="1340"/>
      <c r="B90" s="1340"/>
      <c r="C90" s="1340"/>
      <c r="D90" s="1340"/>
      <c r="E90" s="1340"/>
      <c r="F90" s="1340"/>
      <c r="G90" s="1340"/>
      <c r="H90" s="1340"/>
      <c r="I90" s="1340"/>
      <c r="J90" s="1340"/>
      <c r="K90" s="1340"/>
      <c r="L90" s="1340"/>
      <c r="M90" s="1340"/>
      <c r="N90" s="1340"/>
      <c r="O90" s="1340"/>
      <c r="P90" s="1340"/>
      <c r="Q90" s="1340"/>
      <c r="R90" s="1340"/>
      <c r="S90" s="1340"/>
      <c r="T90" s="1340"/>
      <c r="U90" s="1340"/>
      <c r="V90" s="1340"/>
      <c r="W90" s="1340"/>
      <c r="X90" s="1340"/>
      <c r="Y90" s="1340"/>
      <c r="Z90" s="1340"/>
    </row>
    <row r="91" spans="1:26" ht="25.5" customHeight="1" x14ac:dyDescent="0.25">
      <c r="A91" s="1340"/>
      <c r="B91" s="1340"/>
      <c r="C91" s="1340"/>
      <c r="D91" s="1340"/>
      <c r="E91" s="1340"/>
      <c r="F91" s="1340"/>
      <c r="G91" s="1340"/>
      <c r="H91" s="1340"/>
      <c r="I91" s="1340"/>
      <c r="J91" s="1340"/>
      <c r="K91" s="1340"/>
      <c r="L91" s="1340"/>
      <c r="M91" s="1340"/>
      <c r="N91" s="1340"/>
      <c r="O91" s="1340"/>
      <c r="P91" s="1340"/>
      <c r="Q91" s="1340"/>
      <c r="R91" s="1340"/>
      <c r="S91" s="1340"/>
      <c r="T91" s="1340"/>
      <c r="U91" s="1340"/>
      <c r="V91" s="1340"/>
      <c r="W91" s="1340"/>
      <c r="X91" s="1340"/>
      <c r="Y91" s="1340"/>
      <c r="Z91" s="1340"/>
    </row>
    <row r="92" spans="1:26" ht="25.5" customHeight="1" x14ac:dyDescent="0.25">
      <c r="A92" s="1340"/>
      <c r="B92" s="1340"/>
      <c r="C92" s="1340"/>
      <c r="D92" s="1340"/>
      <c r="E92" s="1340"/>
      <c r="F92" s="1340"/>
      <c r="G92" s="1340"/>
      <c r="H92" s="1340"/>
      <c r="I92" s="1340"/>
      <c r="J92" s="1340"/>
      <c r="K92" s="1340"/>
      <c r="L92" s="1340"/>
      <c r="M92" s="1340"/>
      <c r="N92" s="1340"/>
      <c r="O92" s="1340"/>
      <c r="P92" s="1340"/>
      <c r="Q92" s="1340"/>
      <c r="R92" s="1340"/>
      <c r="S92" s="1340"/>
      <c r="T92" s="1340"/>
      <c r="U92" s="1340"/>
      <c r="V92" s="1340"/>
      <c r="W92" s="1340"/>
      <c r="X92" s="1340"/>
      <c r="Y92" s="1340"/>
      <c r="Z92" s="1340"/>
    </row>
    <row r="93" spans="1:26" ht="25.5" customHeight="1" x14ac:dyDescent="0.25">
      <c r="A93" s="1340"/>
      <c r="B93" s="1340"/>
      <c r="C93" s="1340"/>
      <c r="D93" s="1340"/>
      <c r="E93" s="1340"/>
      <c r="F93" s="1340"/>
      <c r="G93" s="1340"/>
      <c r="H93" s="1340"/>
      <c r="I93" s="1340"/>
      <c r="J93" s="1340"/>
      <c r="K93" s="1340"/>
      <c r="L93" s="1340"/>
      <c r="M93" s="1340"/>
      <c r="N93" s="1340"/>
      <c r="O93" s="1340"/>
      <c r="P93" s="1340"/>
      <c r="Q93" s="1340"/>
      <c r="R93" s="1340"/>
      <c r="S93" s="1340"/>
      <c r="T93" s="1340"/>
      <c r="U93" s="1340"/>
      <c r="V93" s="1340"/>
      <c r="W93" s="1340"/>
      <c r="X93" s="1340"/>
      <c r="Y93" s="1340"/>
      <c r="Z93" s="1340"/>
    </row>
    <row r="94" spans="1:26" ht="25.5" customHeight="1" x14ac:dyDescent="0.25">
      <c r="A94" s="1340"/>
      <c r="B94" s="1340"/>
      <c r="C94" s="1340"/>
      <c r="D94" s="1340"/>
      <c r="E94" s="1340"/>
      <c r="F94" s="1340"/>
      <c r="G94" s="1340"/>
      <c r="H94" s="1340"/>
      <c r="I94" s="1340"/>
      <c r="J94" s="1340"/>
      <c r="K94" s="1340"/>
      <c r="L94" s="1340"/>
      <c r="M94" s="1340"/>
      <c r="N94" s="1340"/>
      <c r="O94" s="1340"/>
      <c r="P94" s="1340"/>
      <c r="Q94" s="1340"/>
      <c r="R94" s="1340"/>
      <c r="S94" s="1340"/>
      <c r="T94" s="1340"/>
      <c r="U94" s="1340"/>
      <c r="V94" s="1340"/>
      <c r="W94" s="1340"/>
      <c r="X94" s="1340"/>
      <c r="Y94" s="1340"/>
      <c r="Z94" s="1340"/>
    </row>
    <row r="95" spans="1:26" ht="25.5" customHeight="1" x14ac:dyDescent="0.25">
      <c r="A95" s="1340"/>
      <c r="B95" s="1340"/>
      <c r="C95" s="1340"/>
      <c r="D95" s="1340"/>
      <c r="E95" s="1340"/>
      <c r="F95" s="1340"/>
      <c r="G95" s="1340"/>
      <c r="H95" s="1340"/>
      <c r="I95" s="1340"/>
      <c r="J95" s="1340"/>
      <c r="K95" s="1340"/>
      <c r="L95" s="1340"/>
      <c r="M95" s="1340"/>
      <c r="N95" s="1340"/>
      <c r="O95" s="1340"/>
      <c r="P95" s="1340"/>
      <c r="Q95" s="1340"/>
      <c r="R95" s="1340"/>
      <c r="S95" s="1340"/>
      <c r="T95" s="1340"/>
      <c r="U95" s="1340"/>
      <c r="V95" s="1340"/>
      <c r="W95" s="1340"/>
      <c r="X95" s="1340"/>
      <c r="Y95" s="1340"/>
      <c r="Z95" s="1340"/>
    </row>
    <row r="96" spans="1:26" ht="25.5" customHeight="1" x14ac:dyDescent="0.25">
      <c r="A96" s="1340"/>
      <c r="B96" s="1340"/>
      <c r="C96" s="1340"/>
      <c r="D96" s="1340"/>
      <c r="E96" s="1340"/>
      <c r="F96" s="1340"/>
      <c r="G96" s="1340"/>
      <c r="H96" s="1340"/>
      <c r="I96" s="1340"/>
      <c r="J96" s="1340"/>
      <c r="K96" s="1340"/>
      <c r="L96" s="1340"/>
      <c r="M96" s="1340"/>
      <c r="N96" s="1340"/>
      <c r="O96" s="1340"/>
      <c r="P96" s="1340"/>
      <c r="Q96" s="1340"/>
      <c r="R96" s="1340"/>
      <c r="S96" s="1340"/>
      <c r="T96" s="1340"/>
      <c r="U96" s="1340"/>
      <c r="V96" s="1340"/>
      <c r="W96" s="1340"/>
      <c r="X96" s="1340"/>
      <c r="Y96" s="1340"/>
      <c r="Z96" s="1340"/>
    </row>
    <row r="97" spans="1:26" ht="25.5" customHeight="1" x14ac:dyDescent="0.25">
      <c r="A97" s="1340"/>
      <c r="B97" s="1340"/>
      <c r="C97" s="1340"/>
      <c r="D97" s="1340"/>
      <c r="E97" s="1340"/>
      <c r="F97" s="1340"/>
      <c r="G97" s="1340"/>
      <c r="H97" s="1340"/>
      <c r="I97" s="1340"/>
      <c r="J97" s="1340"/>
      <c r="K97" s="1340"/>
      <c r="L97" s="1340"/>
      <c r="M97" s="1340"/>
      <c r="N97" s="1340"/>
      <c r="O97" s="1340"/>
      <c r="P97" s="1340"/>
      <c r="Q97" s="1340"/>
      <c r="R97" s="1340"/>
      <c r="S97" s="1340"/>
      <c r="T97" s="1340"/>
      <c r="U97" s="1340"/>
      <c r="V97" s="1340"/>
      <c r="W97" s="1340"/>
      <c r="X97" s="1340"/>
      <c r="Y97" s="1340"/>
      <c r="Z97" s="1340"/>
    </row>
    <row r="98" spans="1:26" ht="25.5" customHeight="1" x14ac:dyDescent="0.25">
      <c r="A98" s="1340"/>
      <c r="B98" s="1340"/>
      <c r="C98" s="1340"/>
      <c r="D98" s="1340"/>
      <c r="E98" s="1340"/>
      <c r="F98" s="1340"/>
      <c r="G98" s="1340"/>
      <c r="H98" s="1340"/>
      <c r="I98" s="1340"/>
      <c r="J98" s="1340"/>
      <c r="K98" s="1340"/>
      <c r="L98" s="1340"/>
      <c r="M98" s="1340"/>
      <c r="N98" s="1340"/>
      <c r="O98" s="1340"/>
      <c r="P98" s="1340"/>
      <c r="Q98" s="1340"/>
      <c r="R98" s="1340"/>
      <c r="S98" s="1340"/>
      <c r="T98" s="1340"/>
      <c r="U98" s="1340"/>
      <c r="V98" s="1340"/>
      <c r="W98" s="1340"/>
      <c r="X98" s="1340"/>
      <c r="Y98" s="1340"/>
      <c r="Z98" s="1340"/>
    </row>
    <row r="99" spans="1:26" ht="25.5" customHeight="1" x14ac:dyDescent="0.25">
      <c r="A99" s="1340"/>
      <c r="B99" s="1340"/>
      <c r="C99" s="1340"/>
      <c r="D99" s="1340"/>
      <c r="E99" s="1340"/>
      <c r="F99" s="1340"/>
      <c r="G99" s="1340"/>
      <c r="H99" s="1340"/>
      <c r="I99" s="1340"/>
      <c r="J99" s="1340"/>
      <c r="K99" s="1340"/>
      <c r="L99" s="1340"/>
      <c r="M99" s="1340"/>
      <c r="N99" s="1340"/>
      <c r="O99" s="1340"/>
      <c r="P99" s="1340"/>
      <c r="Q99" s="1340"/>
      <c r="R99" s="1340"/>
      <c r="S99" s="1340"/>
      <c r="T99" s="1340"/>
      <c r="U99" s="1340"/>
      <c r="V99" s="1340"/>
      <c r="W99" s="1340"/>
      <c r="X99" s="1340"/>
      <c r="Y99" s="1340"/>
      <c r="Z99" s="1340"/>
    </row>
    <row r="100" spans="1:26" ht="25.5" customHeight="1" x14ac:dyDescent="0.25">
      <c r="A100" s="1340"/>
      <c r="B100" s="1340"/>
      <c r="C100" s="1340"/>
      <c r="D100" s="1340"/>
      <c r="E100" s="1340"/>
      <c r="F100" s="1340"/>
      <c r="G100" s="1340"/>
      <c r="H100" s="1340"/>
      <c r="I100" s="1340"/>
      <c r="J100" s="1340"/>
      <c r="K100" s="1340"/>
      <c r="L100" s="1340"/>
      <c r="M100" s="1340"/>
      <c r="N100" s="1340"/>
      <c r="O100" s="1340"/>
      <c r="P100" s="1340"/>
      <c r="Q100" s="1340"/>
      <c r="R100" s="1340"/>
      <c r="S100" s="1340"/>
      <c r="T100" s="1340"/>
      <c r="U100" s="1340"/>
      <c r="V100" s="1340"/>
      <c r="W100" s="1340"/>
      <c r="X100" s="1340"/>
      <c r="Y100" s="1340"/>
      <c r="Z100" s="1340"/>
    </row>
    <row r="101" spans="1:26" ht="25.5" customHeight="1" x14ac:dyDescent="0.25">
      <c r="A101" s="1340"/>
      <c r="B101" s="1340"/>
      <c r="C101" s="1340"/>
      <c r="D101" s="1340"/>
      <c r="E101" s="1340"/>
      <c r="F101" s="1340"/>
      <c r="G101" s="1340"/>
      <c r="H101" s="1340"/>
      <c r="I101" s="1340"/>
      <c r="J101" s="1340"/>
      <c r="K101" s="1340"/>
      <c r="L101" s="1340"/>
      <c r="M101" s="1340"/>
      <c r="N101" s="1340"/>
      <c r="O101" s="1340"/>
      <c r="P101" s="1340"/>
      <c r="Q101" s="1340"/>
      <c r="R101" s="1340"/>
      <c r="S101" s="1340"/>
      <c r="T101" s="1340"/>
      <c r="U101" s="1340"/>
      <c r="V101" s="1340"/>
      <c r="W101" s="1340"/>
      <c r="X101" s="1340"/>
      <c r="Y101" s="1340"/>
      <c r="Z101" s="1340"/>
    </row>
    <row r="102" spans="1:26" ht="25.5" customHeight="1" x14ac:dyDescent="0.25">
      <c r="A102" s="1340"/>
      <c r="B102" s="1340"/>
      <c r="C102" s="1340"/>
      <c r="D102" s="1340"/>
      <c r="E102" s="1340"/>
      <c r="F102" s="1340"/>
      <c r="G102" s="1340"/>
      <c r="H102" s="1340"/>
      <c r="I102" s="1340"/>
      <c r="J102" s="1340"/>
      <c r="K102" s="1340"/>
      <c r="L102" s="1340"/>
      <c r="M102" s="1340"/>
      <c r="N102" s="1340"/>
      <c r="O102" s="1340"/>
      <c r="P102" s="1340"/>
      <c r="Q102" s="1340"/>
      <c r="R102" s="1340"/>
      <c r="S102" s="1340"/>
      <c r="T102" s="1340"/>
      <c r="U102" s="1340"/>
      <c r="V102" s="1340"/>
      <c r="W102" s="1340"/>
      <c r="X102" s="1340"/>
      <c r="Y102" s="1340"/>
      <c r="Z102" s="1340"/>
    </row>
    <row r="103" spans="1:26" ht="25.5" customHeight="1" x14ac:dyDescent="0.25">
      <c r="A103" s="1340"/>
      <c r="B103" s="1340"/>
      <c r="C103" s="1340"/>
      <c r="D103" s="1340"/>
      <c r="E103" s="1340"/>
      <c r="F103" s="1340"/>
      <c r="G103" s="1340"/>
      <c r="H103" s="1340"/>
      <c r="I103" s="1340"/>
      <c r="J103" s="1340"/>
      <c r="K103" s="1340"/>
      <c r="L103" s="1340"/>
      <c r="M103" s="1340"/>
      <c r="N103" s="1340"/>
      <c r="O103" s="1340"/>
      <c r="P103" s="1340"/>
      <c r="Q103" s="1340"/>
      <c r="R103" s="1340"/>
      <c r="S103" s="1340"/>
      <c r="T103" s="1340"/>
      <c r="U103" s="1340"/>
      <c r="V103" s="1340"/>
      <c r="W103" s="1340"/>
      <c r="X103" s="1340"/>
      <c r="Y103" s="1340"/>
      <c r="Z103" s="1340"/>
    </row>
    <row r="104" spans="1:26" ht="25.5" customHeight="1" x14ac:dyDescent="0.25">
      <c r="A104" s="1340"/>
      <c r="B104" s="1340"/>
      <c r="C104" s="1340"/>
      <c r="D104" s="1340"/>
      <c r="E104" s="1340"/>
      <c r="F104" s="1340"/>
      <c r="G104" s="1340"/>
      <c r="H104" s="1340"/>
      <c r="I104" s="1340"/>
      <c r="J104" s="1340"/>
      <c r="K104" s="1340"/>
      <c r="L104" s="1340"/>
      <c r="M104" s="1340"/>
      <c r="N104" s="1340"/>
      <c r="O104" s="1340"/>
      <c r="P104" s="1340"/>
      <c r="Q104" s="1340"/>
      <c r="R104" s="1340"/>
      <c r="S104" s="1340"/>
      <c r="T104" s="1340"/>
      <c r="U104" s="1340"/>
      <c r="V104" s="1340"/>
      <c r="W104" s="1340"/>
      <c r="X104" s="1340"/>
      <c r="Y104" s="1340"/>
      <c r="Z104" s="1340"/>
    </row>
    <row r="105" spans="1:26" ht="25.5" customHeight="1" x14ac:dyDescent="0.25">
      <c r="A105" s="1340"/>
      <c r="B105" s="1340"/>
      <c r="C105" s="1340"/>
      <c r="D105" s="1340"/>
      <c r="E105" s="1340"/>
      <c r="F105" s="1340"/>
      <c r="G105" s="1340"/>
      <c r="H105" s="1340"/>
      <c r="I105" s="1340"/>
      <c r="J105" s="1340"/>
      <c r="K105" s="1340"/>
      <c r="L105" s="1340"/>
      <c r="M105" s="1340"/>
      <c r="N105" s="1340"/>
      <c r="O105" s="1340"/>
      <c r="P105" s="1340"/>
      <c r="Q105" s="1340"/>
      <c r="R105" s="1340"/>
      <c r="S105" s="1340"/>
      <c r="T105" s="1340"/>
      <c r="U105" s="1340"/>
      <c r="V105" s="1340"/>
      <c r="W105" s="1340"/>
      <c r="X105" s="1340"/>
      <c r="Y105" s="1340"/>
      <c r="Z105" s="1340"/>
    </row>
    <row r="106" spans="1:26" ht="25.5" customHeight="1" x14ac:dyDescent="0.25">
      <c r="A106" s="1340"/>
      <c r="B106" s="1340"/>
      <c r="C106" s="1340"/>
      <c r="D106" s="1340"/>
      <c r="E106" s="1340"/>
      <c r="F106" s="1340"/>
      <c r="G106" s="1340"/>
      <c r="H106" s="1340"/>
      <c r="I106" s="1340"/>
      <c r="J106" s="1340"/>
      <c r="K106" s="1340"/>
      <c r="L106" s="1340"/>
      <c r="M106" s="1340"/>
      <c r="N106" s="1340"/>
      <c r="O106" s="1340"/>
      <c r="P106" s="1340"/>
      <c r="Q106" s="1340"/>
      <c r="R106" s="1340"/>
      <c r="S106" s="1340"/>
      <c r="T106" s="1340"/>
      <c r="U106" s="1340"/>
      <c r="V106" s="1340"/>
      <c r="W106" s="1340"/>
      <c r="X106" s="1340"/>
      <c r="Y106" s="1340"/>
      <c r="Z106" s="1340"/>
    </row>
    <row r="107" spans="1:26" ht="25.5" customHeight="1" x14ac:dyDescent="0.25">
      <c r="A107" s="1340"/>
      <c r="B107" s="1340"/>
      <c r="C107" s="1340"/>
      <c r="D107" s="1340"/>
      <c r="E107" s="1340"/>
      <c r="F107" s="1340"/>
      <c r="G107" s="1340"/>
      <c r="H107" s="1340"/>
      <c r="I107" s="1340"/>
      <c r="J107" s="1340"/>
      <c r="K107" s="1340"/>
      <c r="L107" s="1340"/>
      <c r="M107" s="1340"/>
      <c r="N107" s="1340"/>
      <c r="O107" s="1340"/>
      <c r="P107" s="1340"/>
      <c r="Q107" s="1340"/>
      <c r="R107" s="1340"/>
      <c r="S107" s="1340"/>
      <c r="T107" s="1340"/>
      <c r="U107" s="1340"/>
      <c r="V107" s="1340"/>
      <c r="W107" s="1340"/>
      <c r="X107" s="1340"/>
      <c r="Y107" s="1340"/>
      <c r="Z107" s="1340"/>
    </row>
    <row r="108" spans="1:26" ht="25.5" customHeight="1" x14ac:dyDescent="0.25">
      <c r="A108" s="1340"/>
      <c r="B108" s="1340"/>
      <c r="C108" s="1340"/>
      <c r="D108" s="1340"/>
      <c r="E108" s="1340"/>
      <c r="F108" s="1340"/>
      <c r="G108" s="1340"/>
      <c r="H108" s="1340"/>
      <c r="I108" s="1340"/>
      <c r="J108" s="1340"/>
      <c r="K108" s="1340"/>
      <c r="L108" s="1340"/>
      <c r="M108" s="1340"/>
      <c r="N108" s="1340"/>
      <c r="O108" s="1340"/>
      <c r="P108" s="1340"/>
      <c r="Q108" s="1340"/>
      <c r="R108" s="1340"/>
      <c r="S108" s="1340"/>
      <c r="T108" s="1340"/>
      <c r="U108" s="1340"/>
      <c r="V108" s="1340"/>
      <c r="W108" s="1340"/>
      <c r="X108" s="1340"/>
      <c r="Y108" s="1340"/>
      <c r="Z108" s="1340"/>
    </row>
    <row r="109" spans="1:26" ht="25.5" customHeight="1" x14ac:dyDescent="0.25">
      <c r="A109" s="1340"/>
      <c r="B109" s="1340"/>
      <c r="C109" s="1340"/>
      <c r="D109" s="1340"/>
      <c r="E109" s="1340"/>
      <c r="F109" s="1340"/>
      <c r="G109" s="1340"/>
      <c r="H109" s="1340"/>
      <c r="I109" s="1340"/>
      <c r="J109" s="1340"/>
      <c r="K109" s="1340"/>
      <c r="L109" s="1340"/>
      <c r="M109" s="1340"/>
      <c r="N109" s="1340"/>
      <c r="O109" s="1340"/>
      <c r="P109" s="1340"/>
      <c r="Q109" s="1340"/>
      <c r="R109" s="1340"/>
      <c r="S109" s="1340"/>
      <c r="T109" s="1340"/>
      <c r="U109" s="1340"/>
      <c r="V109" s="1340"/>
      <c r="W109" s="1340"/>
      <c r="X109" s="1340"/>
      <c r="Y109" s="1340"/>
      <c r="Z109" s="1340"/>
    </row>
    <row r="110" spans="1:26" ht="25.5" customHeight="1" x14ac:dyDescent="0.25">
      <c r="A110" s="1340"/>
      <c r="B110" s="1340"/>
      <c r="C110" s="1340"/>
      <c r="D110" s="1340"/>
      <c r="E110" s="1340"/>
      <c r="F110" s="1340"/>
      <c r="G110" s="1340"/>
      <c r="H110" s="1340"/>
      <c r="I110" s="1340"/>
      <c r="J110" s="1340"/>
      <c r="K110" s="1340"/>
      <c r="L110" s="1340"/>
      <c r="M110" s="1340"/>
      <c r="N110" s="1340"/>
      <c r="O110" s="1340"/>
      <c r="P110" s="1340"/>
      <c r="Q110" s="1340"/>
      <c r="R110" s="1340"/>
      <c r="S110" s="1340"/>
      <c r="T110" s="1340"/>
      <c r="U110" s="1340"/>
      <c r="V110" s="1340"/>
      <c r="W110" s="1340"/>
      <c r="X110" s="1340"/>
      <c r="Y110" s="1340"/>
      <c r="Z110" s="1340"/>
    </row>
    <row r="111" spans="1:26" ht="25.5" customHeight="1" x14ac:dyDescent="0.25">
      <c r="A111" s="1340"/>
      <c r="B111" s="1340"/>
      <c r="C111" s="1340"/>
      <c r="D111" s="1340"/>
      <c r="E111" s="1340"/>
      <c r="F111" s="1340"/>
      <c r="G111" s="1340"/>
      <c r="H111" s="1340"/>
      <c r="I111" s="1340"/>
      <c r="J111" s="1340"/>
      <c r="K111" s="1340"/>
      <c r="L111" s="1340"/>
      <c r="M111" s="1340"/>
      <c r="N111" s="1340"/>
      <c r="O111" s="1340"/>
      <c r="P111" s="1340"/>
      <c r="Q111" s="1340"/>
      <c r="R111" s="1340"/>
      <c r="S111" s="1340"/>
      <c r="T111" s="1340"/>
      <c r="U111" s="1340"/>
      <c r="V111" s="1340"/>
      <c r="W111" s="1340"/>
      <c r="X111" s="1340"/>
      <c r="Y111" s="1340"/>
      <c r="Z111" s="1340"/>
    </row>
    <row r="112" spans="1:26" ht="25.5" customHeight="1" x14ac:dyDescent="0.25">
      <c r="A112" s="1340"/>
      <c r="B112" s="1340"/>
      <c r="C112" s="1340"/>
      <c r="D112" s="1340"/>
      <c r="E112" s="1340"/>
      <c r="F112" s="1340"/>
      <c r="G112" s="1340"/>
      <c r="H112" s="1340"/>
      <c r="I112" s="1340"/>
      <c r="J112" s="1340"/>
      <c r="K112" s="1340"/>
      <c r="L112" s="1340"/>
      <c r="M112" s="1340"/>
      <c r="N112" s="1340"/>
      <c r="O112" s="1340"/>
      <c r="P112" s="1340"/>
      <c r="Q112" s="1340"/>
      <c r="R112" s="1340"/>
      <c r="S112" s="1340"/>
      <c r="T112" s="1340"/>
      <c r="U112" s="1340"/>
      <c r="V112" s="1340"/>
      <c r="W112" s="1340"/>
      <c r="X112" s="1340"/>
      <c r="Y112" s="1340"/>
      <c r="Z112" s="1340"/>
    </row>
    <row r="113" spans="1:26" ht="25.5" customHeight="1" x14ac:dyDescent="0.25">
      <c r="A113" s="1340"/>
      <c r="B113" s="1340"/>
      <c r="C113" s="1340"/>
      <c r="D113" s="1340"/>
      <c r="E113" s="1340"/>
      <c r="F113" s="1340"/>
      <c r="G113" s="1340"/>
      <c r="H113" s="1340"/>
      <c r="I113" s="1340"/>
      <c r="J113" s="1340"/>
      <c r="K113" s="1340"/>
      <c r="L113" s="1340"/>
      <c r="M113" s="1340"/>
      <c r="N113" s="1340"/>
      <c r="O113" s="1340"/>
      <c r="P113" s="1340"/>
      <c r="Q113" s="1340"/>
      <c r="R113" s="1340"/>
      <c r="S113" s="1340"/>
      <c r="T113" s="1340"/>
      <c r="U113" s="1340"/>
      <c r="V113" s="1340"/>
      <c r="W113" s="1340"/>
      <c r="X113" s="1340"/>
      <c r="Y113" s="1340"/>
      <c r="Z113" s="1340"/>
    </row>
    <row r="114" spans="1:26" ht="25.5" customHeight="1" x14ac:dyDescent="0.25">
      <c r="A114" s="1340"/>
      <c r="B114" s="1340"/>
      <c r="C114" s="1340"/>
      <c r="D114" s="1340"/>
      <c r="E114" s="1340"/>
      <c r="F114" s="1340"/>
      <c r="G114" s="1340"/>
      <c r="H114" s="1340"/>
      <c r="I114" s="1340"/>
      <c r="J114" s="1340"/>
      <c r="K114" s="1340"/>
      <c r="L114" s="1340"/>
      <c r="M114" s="1340"/>
      <c r="N114" s="1340"/>
      <c r="O114" s="1340"/>
      <c r="P114" s="1340"/>
      <c r="Q114" s="1340"/>
      <c r="R114" s="1340"/>
      <c r="S114" s="1340"/>
      <c r="T114" s="1340"/>
      <c r="U114" s="1340"/>
      <c r="V114" s="1340"/>
      <c r="W114" s="1340"/>
      <c r="X114" s="1340"/>
      <c r="Y114" s="1340"/>
      <c r="Z114" s="1340"/>
    </row>
    <row r="115" spans="1:26" ht="25.5" customHeight="1" x14ac:dyDescent="0.25">
      <c r="A115" s="1340"/>
      <c r="B115" s="1340"/>
      <c r="C115" s="1340"/>
      <c r="D115" s="1340"/>
      <c r="E115" s="1340"/>
      <c r="F115" s="1340"/>
      <c r="G115" s="1340"/>
      <c r="H115" s="1340"/>
      <c r="I115" s="1340"/>
      <c r="J115" s="1340"/>
      <c r="K115" s="1340"/>
      <c r="L115" s="1340"/>
      <c r="M115" s="1340"/>
      <c r="N115" s="1340"/>
      <c r="O115" s="1340"/>
      <c r="P115" s="1340"/>
      <c r="Q115" s="1340"/>
      <c r="R115" s="1340"/>
      <c r="S115" s="1340"/>
      <c r="T115" s="1340"/>
      <c r="U115" s="1340"/>
      <c r="V115" s="1340"/>
      <c r="W115" s="1340"/>
      <c r="X115" s="1340"/>
      <c r="Y115" s="1340"/>
      <c r="Z115" s="1340"/>
    </row>
    <row r="116" spans="1:26" ht="25.5" customHeight="1" x14ac:dyDescent="0.25">
      <c r="A116" s="1340"/>
      <c r="B116" s="1340"/>
      <c r="C116" s="1340"/>
      <c r="D116" s="1340"/>
      <c r="E116" s="1340"/>
      <c r="F116" s="1340"/>
      <c r="G116" s="1340"/>
      <c r="H116" s="1340"/>
      <c r="I116" s="1340"/>
      <c r="J116" s="1340"/>
      <c r="K116" s="1340"/>
      <c r="L116" s="1340"/>
      <c r="M116" s="1340"/>
      <c r="N116" s="1340"/>
      <c r="O116" s="1340"/>
      <c r="P116" s="1340"/>
      <c r="Q116" s="1340"/>
      <c r="R116" s="1340"/>
      <c r="S116" s="1340"/>
      <c r="T116" s="1340"/>
      <c r="U116" s="1340"/>
      <c r="V116" s="1340"/>
      <c r="W116" s="1340"/>
      <c r="X116" s="1340"/>
      <c r="Y116" s="1340"/>
      <c r="Z116" s="1340"/>
    </row>
    <row r="117" spans="1:26" ht="25.5" customHeight="1" x14ac:dyDescent="0.25">
      <c r="A117" s="1340"/>
      <c r="B117" s="1340"/>
      <c r="C117" s="1340"/>
      <c r="D117" s="1340"/>
      <c r="E117" s="1340"/>
      <c r="F117" s="1340"/>
      <c r="G117" s="1340"/>
      <c r="H117" s="1340"/>
      <c r="I117" s="1340"/>
      <c r="J117" s="1340"/>
      <c r="K117" s="1340"/>
      <c r="L117" s="1340"/>
      <c r="M117" s="1340"/>
      <c r="N117" s="1340"/>
      <c r="O117" s="1340"/>
      <c r="P117" s="1340"/>
      <c r="Q117" s="1340"/>
      <c r="R117" s="1340"/>
      <c r="S117" s="1340"/>
      <c r="T117" s="1340"/>
      <c r="U117" s="1340"/>
      <c r="V117" s="1340"/>
      <c r="W117" s="1340"/>
      <c r="X117" s="1340"/>
      <c r="Y117" s="1340"/>
      <c r="Z117" s="1340"/>
    </row>
    <row r="118" spans="1:26" ht="25.5" customHeight="1" x14ac:dyDescent="0.25">
      <c r="A118" s="1340"/>
      <c r="B118" s="1340"/>
      <c r="C118" s="1340"/>
      <c r="D118" s="1340"/>
      <c r="E118" s="1340"/>
      <c r="F118" s="1340"/>
      <c r="G118" s="1340"/>
      <c r="H118" s="1340"/>
      <c r="I118" s="1340"/>
      <c r="J118" s="1340"/>
      <c r="K118" s="1340"/>
      <c r="L118" s="1340"/>
      <c r="M118" s="1340"/>
      <c r="N118" s="1340"/>
      <c r="O118" s="1340"/>
      <c r="P118" s="1340"/>
      <c r="Q118" s="1340"/>
      <c r="R118" s="1340"/>
      <c r="S118" s="1340"/>
      <c r="T118" s="1340"/>
      <c r="U118" s="1340"/>
      <c r="V118" s="1340"/>
      <c r="W118" s="1340"/>
      <c r="X118" s="1340"/>
      <c r="Y118" s="1340"/>
      <c r="Z118" s="1340"/>
    </row>
    <row r="119" spans="1:26" ht="25.5" customHeight="1" x14ac:dyDescent="0.25">
      <c r="A119" s="1340"/>
      <c r="B119" s="1340"/>
      <c r="C119" s="1340"/>
      <c r="D119" s="1340"/>
      <c r="E119" s="1340"/>
      <c r="F119" s="1340"/>
      <c r="G119" s="1340"/>
      <c r="H119" s="1340"/>
      <c r="I119" s="1340"/>
      <c r="J119" s="1340"/>
      <c r="K119" s="1340"/>
      <c r="L119" s="1340"/>
      <c r="M119" s="1340"/>
      <c r="N119" s="1340"/>
      <c r="O119" s="1340"/>
      <c r="P119" s="1340"/>
      <c r="Q119" s="1340"/>
      <c r="R119" s="1340"/>
      <c r="S119" s="1340"/>
      <c r="T119" s="1340"/>
      <c r="U119" s="1340"/>
      <c r="V119" s="1340"/>
      <c r="W119" s="1340"/>
      <c r="X119" s="1340"/>
      <c r="Y119" s="1340"/>
      <c r="Z119" s="1340"/>
    </row>
    <row r="120" spans="1:26" ht="25.5" customHeight="1" x14ac:dyDescent="0.25">
      <c r="A120" s="1340"/>
      <c r="B120" s="1340"/>
      <c r="C120" s="1340"/>
      <c r="D120" s="1340"/>
      <c r="E120" s="1340"/>
      <c r="F120" s="1340"/>
      <c r="G120" s="1340"/>
      <c r="H120" s="1340"/>
      <c r="I120" s="1340"/>
      <c r="J120" s="1340"/>
      <c r="K120" s="1340"/>
      <c r="L120" s="1340"/>
      <c r="M120" s="1340"/>
      <c r="N120" s="1340"/>
      <c r="O120" s="1340"/>
      <c r="P120" s="1340"/>
      <c r="Q120" s="1340"/>
      <c r="R120" s="1340"/>
      <c r="S120" s="1340"/>
      <c r="T120" s="1340"/>
      <c r="U120" s="1340"/>
      <c r="V120" s="1340"/>
      <c r="W120" s="1340"/>
      <c r="X120" s="1340"/>
      <c r="Y120" s="1340"/>
      <c r="Z120" s="1340"/>
    </row>
    <row r="121" spans="1:26" ht="25.5" customHeight="1" x14ac:dyDescent="0.25">
      <c r="A121" s="1340"/>
      <c r="B121" s="1340"/>
      <c r="C121" s="1340"/>
      <c r="D121" s="1340"/>
      <c r="E121" s="1340"/>
      <c r="F121" s="1340"/>
      <c r="G121" s="1340"/>
      <c r="H121" s="1340"/>
      <c r="I121" s="1340"/>
      <c r="J121" s="1340"/>
      <c r="K121" s="1340"/>
      <c r="L121" s="1340"/>
      <c r="M121" s="1340"/>
      <c r="N121" s="1340"/>
      <c r="O121" s="1340"/>
      <c r="P121" s="1340"/>
      <c r="Q121" s="1340"/>
      <c r="R121" s="1340"/>
      <c r="S121" s="1340"/>
      <c r="T121" s="1340"/>
      <c r="U121" s="1340"/>
      <c r="V121" s="1340"/>
      <c r="W121" s="1340"/>
      <c r="X121" s="1340"/>
      <c r="Y121" s="1340"/>
      <c r="Z121" s="1340"/>
    </row>
    <row r="122" spans="1:26" ht="25.5" customHeight="1" x14ac:dyDescent="0.25">
      <c r="A122" s="1340"/>
      <c r="B122" s="1340"/>
      <c r="C122" s="1340"/>
      <c r="D122" s="1340"/>
      <c r="E122" s="1340"/>
      <c r="F122" s="1340"/>
      <c r="G122" s="1340"/>
      <c r="H122" s="1340"/>
      <c r="I122" s="1340"/>
      <c r="J122" s="1340"/>
      <c r="K122" s="1340"/>
      <c r="L122" s="1340"/>
      <c r="M122" s="1340"/>
      <c r="N122" s="1340"/>
      <c r="O122" s="1340"/>
      <c r="P122" s="1340"/>
      <c r="Q122" s="1340"/>
      <c r="R122" s="1340"/>
      <c r="S122" s="1340"/>
      <c r="T122" s="1340"/>
      <c r="U122" s="1340"/>
      <c r="V122" s="1340"/>
      <c r="W122" s="1340"/>
      <c r="X122" s="1340"/>
      <c r="Y122" s="1340"/>
      <c r="Z122" s="1340"/>
    </row>
    <row r="123" spans="1:26" ht="25.5" customHeight="1" x14ac:dyDescent="0.25">
      <c r="A123" s="1340"/>
      <c r="B123" s="1340"/>
      <c r="C123" s="1340"/>
      <c r="D123" s="1340"/>
      <c r="E123" s="1340"/>
      <c r="F123" s="1340"/>
      <c r="G123" s="1340"/>
      <c r="H123" s="1340"/>
      <c r="I123" s="1340"/>
      <c r="J123" s="1340"/>
      <c r="K123" s="1340"/>
      <c r="L123" s="1340"/>
      <c r="M123" s="1340"/>
      <c r="N123" s="1340"/>
      <c r="O123" s="1340"/>
      <c r="P123" s="1340"/>
      <c r="Q123" s="1340"/>
      <c r="R123" s="1340"/>
      <c r="S123" s="1340"/>
      <c r="T123" s="1340"/>
      <c r="U123" s="1340"/>
      <c r="V123" s="1340"/>
      <c r="W123" s="1340"/>
      <c r="X123" s="1340"/>
      <c r="Y123" s="1340"/>
      <c r="Z123" s="1340"/>
    </row>
    <row r="124" spans="1:26" ht="25.5" customHeight="1" x14ac:dyDescent="0.25">
      <c r="A124" s="1340"/>
      <c r="B124" s="1340"/>
      <c r="C124" s="1340"/>
      <c r="D124" s="1340"/>
      <c r="E124" s="1340"/>
      <c r="F124" s="1340"/>
      <c r="G124" s="1340"/>
      <c r="H124" s="1340"/>
      <c r="I124" s="1340"/>
      <c r="J124" s="1340"/>
      <c r="K124" s="1340"/>
      <c r="L124" s="1340"/>
      <c r="M124" s="1340"/>
      <c r="N124" s="1340"/>
      <c r="O124" s="1340"/>
      <c r="P124" s="1340"/>
      <c r="Q124" s="1340"/>
      <c r="R124" s="1340"/>
      <c r="S124" s="1340"/>
      <c r="T124" s="1340"/>
      <c r="U124" s="1340"/>
      <c r="V124" s="1340"/>
      <c r="W124" s="1340"/>
      <c r="X124" s="1340"/>
      <c r="Y124" s="1340"/>
      <c r="Z124" s="1340"/>
    </row>
    <row r="125" spans="1:26" ht="25.5" customHeight="1" x14ac:dyDescent="0.25">
      <c r="A125" s="1340"/>
      <c r="B125" s="1340"/>
      <c r="C125" s="1340"/>
      <c r="D125" s="1340"/>
      <c r="E125" s="1340"/>
      <c r="F125" s="1340"/>
      <c r="G125" s="1340"/>
      <c r="H125" s="1340"/>
      <c r="I125" s="1340"/>
      <c r="J125" s="1340"/>
      <c r="K125" s="1340"/>
      <c r="L125" s="1340"/>
      <c r="M125" s="1340"/>
      <c r="N125" s="1340"/>
      <c r="O125" s="1340"/>
      <c r="P125" s="1340"/>
      <c r="Q125" s="1340"/>
      <c r="R125" s="1340"/>
      <c r="S125" s="1340"/>
      <c r="T125" s="1340"/>
      <c r="U125" s="1340"/>
      <c r="V125" s="1340"/>
      <c r="W125" s="1340"/>
      <c r="X125" s="1340"/>
      <c r="Y125" s="1340"/>
      <c r="Z125" s="1340"/>
    </row>
    <row r="126" spans="1:26" ht="25.5" customHeight="1" x14ac:dyDescent="0.25">
      <c r="A126" s="1340"/>
      <c r="B126" s="1340"/>
      <c r="C126" s="1340"/>
      <c r="D126" s="1340"/>
      <c r="E126" s="1340"/>
      <c r="F126" s="1340"/>
      <c r="G126" s="1340"/>
      <c r="H126" s="1340"/>
      <c r="I126" s="1340"/>
      <c r="J126" s="1340"/>
      <c r="K126" s="1340"/>
      <c r="L126" s="1340"/>
      <c r="M126" s="1340"/>
      <c r="N126" s="1340"/>
      <c r="O126" s="1340"/>
      <c r="P126" s="1340"/>
      <c r="Q126" s="1340"/>
      <c r="R126" s="1340"/>
      <c r="S126" s="1340"/>
      <c r="T126" s="1340"/>
      <c r="U126" s="1340"/>
      <c r="V126" s="1340"/>
      <c r="W126" s="1340"/>
      <c r="X126" s="1340"/>
      <c r="Y126" s="1340"/>
      <c r="Z126" s="1340"/>
    </row>
    <row r="127" spans="1:26" ht="25.5" customHeight="1" x14ac:dyDescent="0.25">
      <c r="A127" s="1340"/>
      <c r="B127" s="1340"/>
      <c r="C127" s="1340"/>
      <c r="D127" s="1340"/>
      <c r="E127" s="1340"/>
      <c r="F127" s="1340"/>
      <c r="G127" s="1340"/>
      <c r="H127" s="1340"/>
      <c r="I127" s="1340"/>
      <c r="J127" s="1340"/>
      <c r="K127" s="1340"/>
      <c r="L127" s="1340"/>
      <c r="M127" s="1340"/>
      <c r="N127" s="1340"/>
      <c r="O127" s="1340"/>
      <c r="P127" s="1340"/>
      <c r="Q127" s="1340"/>
      <c r="R127" s="1340"/>
      <c r="S127" s="1340"/>
      <c r="T127" s="1340"/>
      <c r="U127" s="1340"/>
      <c r="V127" s="1340"/>
      <c r="W127" s="1340"/>
      <c r="X127" s="1340"/>
      <c r="Y127" s="1340"/>
      <c r="Z127" s="1340"/>
    </row>
    <row r="128" spans="1:26" ht="25.5" customHeight="1" x14ac:dyDescent="0.25">
      <c r="A128" s="1340"/>
      <c r="B128" s="1340"/>
      <c r="C128" s="1340"/>
      <c r="D128" s="1340"/>
      <c r="E128" s="1340"/>
      <c r="F128" s="1340"/>
      <c r="G128" s="1340"/>
      <c r="H128" s="1340"/>
      <c r="I128" s="1340"/>
      <c r="J128" s="1340"/>
      <c r="K128" s="1340"/>
      <c r="L128" s="1340"/>
      <c r="M128" s="1340"/>
      <c r="N128" s="1340"/>
      <c r="O128" s="1340"/>
      <c r="P128" s="1340"/>
      <c r="Q128" s="1340"/>
      <c r="R128" s="1340"/>
      <c r="S128" s="1340"/>
      <c r="T128" s="1340"/>
      <c r="U128" s="1340"/>
      <c r="V128" s="1340"/>
      <c r="W128" s="1340"/>
      <c r="X128" s="1340"/>
      <c r="Y128" s="1340"/>
      <c r="Z128" s="1340"/>
    </row>
    <row r="129" spans="1:26" ht="25.5" customHeight="1" x14ac:dyDescent="0.25">
      <c r="A129" s="1340"/>
      <c r="B129" s="1340"/>
      <c r="C129" s="1340"/>
      <c r="D129" s="1340"/>
      <c r="E129" s="1340"/>
      <c r="F129" s="1340"/>
      <c r="G129" s="1340"/>
      <c r="H129" s="1340"/>
      <c r="I129" s="1340"/>
      <c r="J129" s="1340"/>
      <c r="K129" s="1340"/>
      <c r="L129" s="1340"/>
      <c r="M129" s="1340"/>
      <c r="N129" s="1340"/>
      <c r="O129" s="1340"/>
      <c r="P129" s="1340"/>
      <c r="Q129" s="1340"/>
      <c r="R129" s="1340"/>
      <c r="S129" s="1340"/>
      <c r="T129" s="1340"/>
      <c r="U129" s="1340"/>
      <c r="V129" s="1340"/>
      <c r="W129" s="1340"/>
      <c r="X129" s="1340"/>
      <c r="Y129" s="1340"/>
      <c r="Z129" s="1340"/>
    </row>
    <row r="130" spans="1:26" ht="25.5" customHeight="1" x14ac:dyDescent="0.25">
      <c r="A130" s="1340"/>
      <c r="B130" s="1340"/>
      <c r="C130" s="1340"/>
      <c r="D130" s="1340"/>
      <c r="E130" s="1340"/>
      <c r="F130" s="1340"/>
      <c r="G130" s="1340"/>
      <c r="H130" s="1340"/>
      <c r="I130" s="1340"/>
      <c r="J130" s="1340"/>
      <c r="K130" s="1340"/>
      <c r="L130" s="1340"/>
      <c r="M130" s="1340"/>
      <c r="N130" s="1340"/>
      <c r="O130" s="1340"/>
      <c r="P130" s="1340"/>
      <c r="Q130" s="1340"/>
      <c r="R130" s="1340"/>
      <c r="S130" s="1340"/>
      <c r="T130" s="1340"/>
      <c r="U130" s="1340"/>
      <c r="V130" s="1340"/>
      <c r="W130" s="1340"/>
      <c r="X130" s="1340"/>
      <c r="Y130" s="1340"/>
      <c r="Z130" s="1340"/>
    </row>
    <row r="131" spans="1:26" ht="25.5" customHeight="1" x14ac:dyDescent="0.25">
      <c r="A131" s="1340"/>
      <c r="B131" s="1340"/>
      <c r="C131" s="1340"/>
      <c r="D131" s="1340"/>
      <c r="E131" s="1340"/>
      <c r="F131" s="1340"/>
      <c r="G131" s="1340"/>
      <c r="H131" s="1340"/>
      <c r="I131" s="1340"/>
      <c r="J131" s="1340"/>
      <c r="K131" s="1340"/>
      <c r="L131" s="1340"/>
      <c r="M131" s="1340"/>
      <c r="N131" s="1340"/>
      <c r="O131" s="1340"/>
      <c r="P131" s="1340"/>
      <c r="Q131" s="1340"/>
      <c r="R131" s="1340"/>
      <c r="S131" s="1340"/>
      <c r="T131" s="1340"/>
      <c r="U131" s="1340"/>
      <c r="V131" s="1340"/>
      <c r="W131" s="1340"/>
      <c r="X131" s="1340"/>
      <c r="Y131" s="1340"/>
      <c r="Z131" s="1340"/>
    </row>
    <row r="132" spans="1:26" ht="25.5" customHeight="1" x14ac:dyDescent="0.25">
      <c r="A132" s="1340"/>
      <c r="B132" s="1340"/>
      <c r="C132" s="1340"/>
      <c r="D132" s="1340"/>
      <c r="E132" s="1340"/>
      <c r="F132" s="1340"/>
      <c r="G132" s="1340"/>
      <c r="H132" s="1340"/>
      <c r="I132" s="1340"/>
      <c r="J132" s="1340"/>
      <c r="K132" s="1340"/>
      <c r="L132" s="1340"/>
      <c r="M132" s="1340"/>
      <c r="N132" s="1340"/>
      <c r="O132" s="1340"/>
      <c r="P132" s="1340"/>
      <c r="Q132" s="1340"/>
      <c r="R132" s="1340"/>
      <c r="S132" s="1340"/>
      <c r="T132" s="1340"/>
      <c r="U132" s="1340"/>
      <c r="V132" s="1340"/>
      <c r="W132" s="1340"/>
      <c r="X132" s="1340"/>
      <c r="Y132" s="1340"/>
      <c r="Z132" s="1340"/>
    </row>
    <row r="133" spans="1:26" ht="25.5" customHeight="1" x14ac:dyDescent="0.25">
      <c r="A133" s="1340"/>
      <c r="B133" s="1340"/>
      <c r="C133" s="1340"/>
      <c r="D133" s="1340"/>
      <c r="E133" s="1340"/>
      <c r="F133" s="1340"/>
      <c r="G133" s="1340"/>
      <c r="H133" s="1340"/>
      <c r="I133" s="1340"/>
      <c r="J133" s="1340"/>
      <c r="K133" s="1340"/>
      <c r="L133" s="1340"/>
      <c r="M133" s="1340"/>
      <c r="N133" s="1340"/>
      <c r="O133" s="1340"/>
      <c r="P133" s="1340"/>
      <c r="Q133" s="1340"/>
      <c r="R133" s="1340"/>
      <c r="S133" s="1340"/>
      <c r="T133" s="1340"/>
      <c r="U133" s="1340"/>
      <c r="V133" s="1340"/>
      <c r="W133" s="1340"/>
      <c r="X133" s="1340"/>
      <c r="Y133" s="1340"/>
      <c r="Z133" s="1340"/>
    </row>
    <row r="134" spans="1:26" ht="25.5" customHeight="1" x14ac:dyDescent="0.25">
      <c r="A134" s="1340"/>
      <c r="B134" s="1340"/>
      <c r="C134" s="1340"/>
      <c r="D134" s="1340"/>
      <c r="E134" s="1340"/>
      <c r="F134" s="1340"/>
      <c r="G134" s="1340"/>
      <c r="H134" s="1340"/>
      <c r="I134" s="1340"/>
      <c r="J134" s="1340"/>
      <c r="K134" s="1340"/>
      <c r="L134" s="1340"/>
      <c r="M134" s="1340"/>
      <c r="N134" s="1340"/>
      <c r="O134" s="1340"/>
      <c r="P134" s="1340"/>
      <c r="Q134" s="1340"/>
      <c r="R134" s="1340"/>
      <c r="S134" s="1340"/>
      <c r="T134" s="1340"/>
      <c r="U134" s="1340"/>
      <c r="V134" s="1340"/>
      <c r="W134" s="1340"/>
      <c r="X134" s="1340"/>
      <c r="Y134" s="1340"/>
      <c r="Z134" s="1340"/>
    </row>
    <row r="135" spans="1:26" ht="25.5" customHeight="1" x14ac:dyDescent="0.25">
      <c r="A135" s="1340"/>
      <c r="B135" s="1340"/>
      <c r="C135" s="1340"/>
      <c r="D135" s="1340"/>
      <c r="E135" s="1340"/>
      <c r="F135" s="1340"/>
      <c r="G135" s="1340"/>
      <c r="H135" s="1340"/>
      <c r="I135" s="1340"/>
      <c r="J135" s="1340"/>
      <c r="K135" s="1340"/>
      <c r="L135" s="1340"/>
      <c r="M135" s="1340"/>
      <c r="N135" s="1340"/>
      <c r="O135" s="1340"/>
      <c r="P135" s="1340"/>
      <c r="Q135" s="1340"/>
      <c r="R135" s="1340"/>
      <c r="S135" s="1340"/>
      <c r="T135" s="1340"/>
      <c r="U135" s="1340"/>
      <c r="V135" s="1340"/>
      <c r="W135" s="1340"/>
      <c r="X135" s="1340"/>
      <c r="Y135" s="1340"/>
      <c r="Z135" s="1340"/>
    </row>
    <row r="136" spans="1:26" ht="25.5" customHeight="1" x14ac:dyDescent="0.25">
      <c r="A136" s="1340"/>
      <c r="B136" s="1340"/>
      <c r="C136" s="1340"/>
      <c r="D136" s="1340"/>
      <c r="E136" s="1340"/>
      <c r="F136" s="1340"/>
      <c r="G136" s="1340"/>
      <c r="H136" s="1340"/>
      <c r="I136" s="1340"/>
      <c r="J136" s="1340"/>
      <c r="K136" s="1340"/>
      <c r="L136" s="1340"/>
      <c r="M136" s="1340"/>
      <c r="N136" s="1340"/>
      <c r="O136" s="1340"/>
      <c r="P136" s="1340"/>
      <c r="Q136" s="1340"/>
      <c r="R136" s="1340"/>
      <c r="S136" s="1340"/>
      <c r="T136" s="1340"/>
      <c r="U136" s="1340"/>
      <c r="V136" s="1340"/>
      <c r="W136" s="1340"/>
      <c r="X136" s="1340"/>
      <c r="Y136" s="1340"/>
      <c r="Z136" s="1340"/>
    </row>
    <row r="137" spans="1:26" ht="25.5" customHeight="1" x14ac:dyDescent="0.25">
      <c r="A137" s="1340"/>
      <c r="B137" s="1340"/>
      <c r="C137" s="1340"/>
      <c r="D137" s="1340"/>
      <c r="E137" s="1340"/>
      <c r="F137" s="1340"/>
      <c r="G137" s="1340"/>
      <c r="H137" s="1340"/>
      <c r="I137" s="1340"/>
      <c r="J137" s="1340"/>
      <c r="K137" s="1340"/>
      <c r="L137" s="1340"/>
      <c r="M137" s="1340"/>
      <c r="N137" s="1340"/>
      <c r="O137" s="1340"/>
      <c r="P137" s="1340"/>
      <c r="Q137" s="1340"/>
      <c r="R137" s="1340"/>
      <c r="S137" s="1340"/>
      <c r="T137" s="1340"/>
      <c r="U137" s="1340"/>
      <c r="V137" s="1340"/>
      <c r="W137" s="1340"/>
      <c r="X137" s="1340"/>
      <c r="Y137" s="1340"/>
      <c r="Z137" s="1340"/>
    </row>
    <row r="138" spans="1:26" ht="25.5" customHeight="1" x14ac:dyDescent="0.25">
      <c r="A138" s="1340"/>
      <c r="B138" s="1340"/>
      <c r="C138" s="1340"/>
      <c r="D138" s="1340"/>
      <c r="E138" s="1340"/>
      <c r="F138" s="1340"/>
      <c r="G138" s="1340"/>
      <c r="H138" s="1340"/>
      <c r="I138" s="1340"/>
      <c r="J138" s="1340"/>
      <c r="K138" s="1340"/>
      <c r="L138" s="1340"/>
      <c r="M138" s="1340"/>
      <c r="N138" s="1340"/>
      <c r="O138" s="1340"/>
      <c r="P138" s="1340"/>
      <c r="Q138" s="1340"/>
      <c r="R138" s="1340"/>
      <c r="S138" s="1340"/>
      <c r="T138" s="1340"/>
      <c r="U138" s="1340"/>
      <c r="V138" s="1340"/>
      <c r="W138" s="1340"/>
      <c r="X138" s="1340"/>
      <c r="Y138" s="1340"/>
      <c r="Z138" s="1340"/>
    </row>
    <row r="139" spans="1:26" ht="25.5" customHeight="1" x14ac:dyDescent="0.25">
      <c r="A139" s="1340"/>
      <c r="B139" s="1340"/>
      <c r="C139" s="1340"/>
      <c r="D139" s="1340"/>
      <c r="E139" s="1340"/>
      <c r="F139" s="1340"/>
      <c r="G139" s="1340"/>
      <c r="H139" s="1340"/>
      <c r="I139" s="1340"/>
      <c r="J139" s="1340"/>
      <c r="K139" s="1340"/>
      <c r="L139" s="1340"/>
      <c r="M139" s="1340"/>
      <c r="N139" s="1340"/>
      <c r="O139" s="1340"/>
      <c r="P139" s="1340"/>
      <c r="Q139" s="1340"/>
      <c r="R139" s="1340"/>
      <c r="S139" s="1340"/>
      <c r="T139" s="1340"/>
      <c r="U139" s="1340"/>
      <c r="V139" s="1340"/>
      <c r="W139" s="1340"/>
      <c r="X139" s="1340"/>
      <c r="Y139" s="1340"/>
      <c r="Z139" s="1340"/>
    </row>
    <row r="140" spans="1:26" ht="25.5" customHeight="1" x14ac:dyDescent="0.25">
      <c r="A140" s="1340"/>
      <c r="B140" s="1340"/>
      <c r="C140" s="1340"/>
      <c r="D140" s="1340"/>
      <c r="E140" s="1340"/>
      <c r="F140" s="1340"/>
      <c r="G140" s="1340"/>
      <c r="H140" s="1340"/>
      <c r="I140" s="1340"/>
      <c r="J140" s="1340"/>
      <c r="K140" s="1340"/>
      <c r="L140" s="1340"/>
      <c r="M140" s="1340"/>
      <c r="N140" s="1340"/>
      <c r="O140" s="1340"/>
      <c r="P140" s="1340"/>
      <c r="Q140" s="1340"/>
      <c r="R140" s="1340"/>
      <c r="S140" s="1340"/>
      <c r="T140" s="1340"/>
      <c r="U140" s="1340"/>
      <c r="V140" s="1340"/>
      <c r="W140" s="1340"/>
      <c r="X140" s="1340"/>
      <c r="Y140" s="1340"/>
      <c r="Z140" s="1340"/>
    </row>
    <row r="141" spans="1:26" ht="25.5" customHeight="1" x14ac:dyDescent="0.25">
      <c r="A141" s="1340"/>
      <c r="B141" s="1340"/>
      <c r="C141" s="1340"/>
      <c r="D141" s="1340"/>
      <c r="E141" s="1340"/>
      <c r="F141" s="1340"/>
      <c r="G141" s="1340"/>
      <c r="H141" s="1340"/>
      <c r="I141" s="1340"/>
      <c r="J141" s="1340"/>
      <c r="K141" s="1340"/>
      <c r="L141" s="1340"/>
      <c r="M141" s="1340"/>
      <c r="N141" s="1340"/>
      <c r="O141" s="1340"/>
      <c r="P141" s="1340"/>
      <c r="Q141" s="1340"/>
      <c r="R141" s="1340"/>
      <c r="S141" s="1340"/>
      <c r="T141" s="1340"/>
      <c r="U141" s="1340"/>
      <c r="V141" s="1340"/>
      <c r="W141" s="1340"/>
      <c r="X141" s="1340"/>
      <c r="Y141" s="1340"/>
      <c r="Z141" s="1340"/>
    </row>
    <row r="142" spans="1:26" ht="25.5" customHeight="1" x14ac:dyDescent="0.25">
      <c r="A142" s="1340"/>
      <c r="B142" s="1340"/>
      <c r="C142" s="1340"/>
      <c r="D142" s="1340"/>
      <c r="E142" s="1340"/>
      <c r="F142" s="1340"/>
      <c r="G142" s="1340"/>
      <c r="H142" s="1340"/>
      <c r="I142" s="1340"/>
      <c r="J142" s="1340"/>
      <c r="K142" s="1340"/>
      <c r="L142" s="1340"/>
      <c r="M142" s="1340"/>
      <c r="N142" s="1340"/>
      <c r="O142" s="1340"/>
      <c r="P142" s="1340"/>
      <c r="Q142" s="1340"/>
      <c r="R142" s="1340"/>
      <c r="S142" s="1340"/>
      <c r="T142" s="1340"/>
      <c r="U142" s="1340"/>
      <c r="V142" s="1340"/>
      <c r="W142" s="1340"/>
      <c r="X142" s="1340"/>
      <c r="Y142" s="1340"/>
      <c r="Z142" s="1340"/>
    </row>
    <row r="143" spans="1:26" ht="25.5" customHeight="1" x14ac:dyDescent="0.25">
      <c r="A143" s="1340"/>
      <c r="B143" s="1340"/>
      <c r="C143" s="1340"/>
      <c r="D143" s="1340"/>
      <c r="E143" s="1340"/>
      <c r="F143" s="1340"/>
      <c r="G143" s="1340"/>
      <c r="H143" s="1340"/>
      <c r="I143" s="1340"/>
      <c r="J143" s="1340"/>
      <c r="K143" s="1340"/>
      <c r="L143" s="1340"/>
      <c r="M143" s="1340"/>
      <c r="N143" s="1340"/>
      <c r="O143" s="1340"/>
      <c r="P143" s="1340"/>
      <c r="Q143" s="1340"/>
      <c r="R143" s="1340"/>
      <c r="S143" s="1340"/>
      <c r="T143" s="1340"/>
      <c r="U143" s="1340"/>
      <c r="V143" s="1340"/>
      <c r="W143" s="1340"/>
      <c r="X143" s="1340"/>
      <c r="Y143" s="1340"/>
      <c r="Z143" s="1340"/>
    </row>
    <row r="144" spans="1:26" ht="25.5" customHeight="1" x14ac:dyDescent="0.25">
      <c r="A144" s="1340"/>
      <c r="B144" s="1340"/>
      <c r="C144" s="1340"/>
      <c r="D144" s="1340"/>
      <c r="E144" s="1340"/>
      <c r="F144" s="1340"/>
      <c r="G144" s="1340"/>
      <c r="H144" s="1340"/>
      <c r="I144" s="1340"/>
      <c r="J144" s="1340"/>
      <c r="K144" s="1340"/>
      <c r="L144" s="1340"/>
      <c r="M144" s="1340"/>
      <c r="N144" s="1340"/>
      <c r="O144" s="1340"/>
      <c r="P144" s="1340"/>
      <c r="Q144" s="1340"/>
      <c r="R144" s="1340"/>
      <c r="S144" s="1340"/>
      <c r="T144" s="1340"/>
      <c r="U144" s="1340"/>
      <c r="V144" s="1340"/>
      <c r="W144" s="1340"/>
      <c r="X144" s="1340"/>
      <c r="Y144" s="1340"/>
      <c r="Z144" s="1340"/>
    </row>
    <row r="145" spans="1:26" ht="25.5" customHeight="1" x14ac:dyDescent="0.25">
      <c r="A145" s="1340"/>
      <c r="B145" s="1340"/>
      <c r="C145" s="1340"/>
      <c r="D145" s="1340"/>
      <c r="E145" s="1340"/>
      <c r="F145" s="1340"/>
      <c r="G145" s="1340"/>
      <c r="H145" s="1340"/>
      <c r="I145" s="1340"/>
      <c r="J145" s="1340"/>
      <c r="K145" s="1340"/>
      <c r="L145" s="1340"/>
      <c r="M145" s="1340"/>
      <c r="N145" s="1340"/>
      <c r="O145" s="1340"/>
      <c r="P145" s="1340"/>
      <c r="Q145" s="1340"/>
      <c r="R145" s="1340"/>
      <c r="S145" s="1340"/>
      <c r="T145" s="1340"/>
      <c r="U145" s="1340"/>
      <c r="V145" s="1340"/>
      <c r="W145" s="1340"/>
      <c r="X145" s="1340"/>
      <c r="Y145" s="1340"/>
      <c r="Z145" s="1340"/>
    </row>
    <row r="146" spans="1:26" ht="25.5" customHeight="1" x14ac:dyDescent="0.25">
      <c r="A146" s="1340"/>
      <c r="B146" s="1340"/>
      <c r="C146" s="1340"/>
      <c r="D146" s="1340"/>
      <c r="E146" s="1340"/>
      <c r="F146" s="1340"/>
      <c r="G146" s="1340"/>
      <c r="H146" s="1340"/>
      <c r="I146" s="1340"/>
      <c r="J146" s="1340"/>
      <c r="K146" s="1340"/>
      <c r="L146" s="1340"/>
      <c r="M146" s="1340"/>
      <c r="N146" s="1340"/>
      <c r="O146" s="1340"/>
      <c r="P146" s="1340"/>
      <c r="Q146" s="1340"/>
      <c r="R146" s="1340"/>
      <c r="S146" s="1340"/>
      <c r="T146" s="1340"/>
      <c r="U146" s="1340"/>
      <c r="V146" s="1340"/>
      <c r="W146" s="1340"/>
      <c r="X146" s="1340"/>
      <c r="Y146" s="1340"/>
      <c r="Z146" s="1340"/>
    </row>
    <row r="147" spans="1:26" ht="25.5" customHeight="1" x14ac:dyDescent="0.25">
      <c r="A147" s="1340"/>
      <c r="B147" s="1340"/>
      <c r="C147" s="1340"/>
      <c r="D147" s="1340"/>
      <c r="E147" s="1340"/>
      <c r="F147" s="1340"/>
      <c r="G147" s="1340"/>
      <c r="H147" s="1340"/>
      <c r="I147" s="1340"/>
      <c r="J147" s="1340"/>
      <c r="K147" s="1340"/>
      <c r="L147" s="1340"/>
      <c r="M147" s="1340"/>
      <c r="N147" s="1340"/>
      <c r="O147" s="1340"/>
      <c r="P147" s="1340"/>
      <c r="Q147" s="1340"/>
      <c r="R147" s="1340"/>
      <c r="S147" s="1340"/>
      <c r="T147" s="1340"/>
      <c r="U147" s="1340"/>
      <c r="V147" s="1340"/>
      <c r="W147" s="1340"/>
      <c r="X147" s="1340"/>
      <c r="Y147" s="1340"/>
      <c r="Z147" s="1340"/>
    </row>
    <row r="148" spans="1:26" ht="25.5" customHeight="1" x14ac:dyDescent="0.25">
      <c r="A148" s="1340"/>
      <c r="B148" s="1340"/>
      <c r="C148" s="1340"/>
      <c r="D148" s="1340"/>
      <c r="E148" s="1340"/>
      <c r="F148" s="1340"/>
      <c r="G148" s="1340"/>
      <c r="H148" s="1340"/>
      <c r="I148" s="1340"/>
      <c r="J148" s="1340"/>
      <c r="K148" s="1340"/>
      <c r="L148" s="1340"/>
      <c r="M148" s="1340"/>
      <c r="N148" s="1340"/>
      <c r="O148" s="1340"/>
      <c r="P148" s="1340"/>
      <c r="Q148" s="1340"/>
      <c r="R148" s="1340"/>
      <c r="S148" s="1340"/>
      <c r="T148" s="1340"/>
      <c r="U148" s="1340"/>
      <c r="V148" s="1340"/>
      <c r="W148" s="1340"/>
      <c r="X148" s="1340"/>
      <c r="Y148" s="1340"/>
      <c r="Z148" s="1340"/>
    </row>
    <row r="149" spans="1:26" ht="25.5" customHeight="1" x14ac:dyDescent="0.25">
      <c r="A149" s="1340"/>
      <c r="B149" s="1340"/>
      <c r="C149" s="1340"/>
      <c r="D149" s="1340"/>
      <c r="E149" s="1340"/>
      <c r="F149" s="1340"/>
      <c r="G149" s="1340"/>
      <c r="H149" s="1340"/>
      <c r="I149" s="1340"/>
      <c r="J149" s="1340"/>
      <c r="K149" s="1340"/>
      <c r="L149" s="1340"/>
      <c r="M149" s="1340"/>
      <c r="N149" s="1340"/>
      <c r="O149" s="1340"/>
      <c r="P149" s="1340"/>
      <c r="Q149" s="1340"/>
      <c r="R149" s="1340"/>
      <c r="S149" s="1340"/>
      <c r="T149" s="1340"/>
      <c r="U149" s="1340"/>
      <c r="V149" s="1340"/>
      <c r="W149" s="1340"/>
      <c r="X149" s="1340"/>
      <c r="Y149" s="1340"/>
      <c r="Z149" s="1340"/>
    </row>
    <row r="150" spans="1:26" ht="25.5" customHeight="1" x14ac:dyDescent="0.25">
      <c r="A150" s="1340"/>
      <c r="B150" s="1340"/>
      <c r="C150" s="1340"/>
      <c r="D150" s="1340"/>
      <c r="E150" s="1340"/>
      <c r="F150" s="1340"/>
      <c r="G150" s="1340"/>
      <c r="H150" s="1340"/>
      <c r="I150" s="1340"/>
      <c r="J150" s="1340"/>
      <c r="K150" s="1340"/>
      <c r="L150" s="1340"/>
      <c r="M150" s="1340"/>
      <c r="N150" s="1340"/>
      <c r="O150" s="1340"/>
      <c r="P150" s="1340"/>
      <c r="Q150" s="1340"/>
      <c r="R150" s="1340"/>
      <c r="S150" s="1340"/>
      <c r="T150" s="1340"/>
      <c r="U150" s="1340"/>
      <c r="V150" s="1340"/>
      <c r="W150" s="1340"/>
      <c r="X150" s="1340"/>
      <c r="Y150" s="1340"/>
      <c r="Z150" s="1340"/>
    </row>
    <row r="151" spans="1:26" ht="25.5" customHeight="1" x14ac:dyDescent="0.25">
      <c r="A151" s="1340"/>
      <c r="B151" s="1340"/>
      <c r="C151" s="1340"/>
      <c r="D151" s="1340"/>
      <c r="E151" s="1340"/>
      <c r="F151" s="1340"/>
      <c r="G151" s="1340"/>
      <c r="H151" s="1340"/>
      <c r="I151" s="1340"/>
      <c r="J151" s="1340"/>
      <c r="K151" s="1340"/>
      <c r="L151" s="1340"/>
      <c r="M151" s="1340"/>
      <c r="N151" s="1340"/>
      <c r="O151" s="1340"/>
      <c r="P151" s="1340"/>
      <c r="Q151" s="1340"/>
      <c r="R151" s="1340"/>
      <c r="S151" s="1340"/>
      <c r="T151" s="1340"/>
      <c r="U151" s="1340"/>
      <c r="V151" s="1340"/>
      <c r="W151" s="1340"/>
      <c r="X151" s="1340"/>
      <c r="Y151" s="1340"/>
      <c r="Z151" s="1340"/>
    </row>
    <row r="152" spans="1:26" ht="25.5" customHeight="1" x14ac:dyDescent="0.25">
      <c r="A152" s="1340"/>
      <c r="B152" s="1340"/>
      <c r="C152" s="1340"/>
      <c r="D152" s="1340"/>
      <c r="E152" s="1340"/>
      <c r="F152" s="1340"/>
      <c r="G152" s="1340"/>
      <c r="H152" s="1340"/>
      <c r="I152" s="1340"/>
      <c r="J152" s="1340"/>
      <c r="K152" s="1340"/>
      <c r="L152" s="1340"/>
      <c r="M152" s="1340"/>
      <c r="N152" s="1340"/>
      <c r="O152" s="1340"/>
      <c r="P152" s="1340"/>
      <c r="Q152" s="1340"/>
      <c r="R152" s="1340"/>
      <c r="S152" s="1340"/>
      <c r="T152" s="1340"/>
      <c r="U152" s="1340"/>
      <c r="V152" s="1340"/>
      <c r="W152" s="1340"/>
      <c r="X152" s="1340"/>
      <c r="Y152" s="1340"/>
      <c r="Z152" s="1340"/>
    </row>
    <row r="153" spans="1:26" ht="25.5" customHeight="1" x14ac:dyDescent="0.25">
      <c r="A153" s="1340"/>
      <c r="B153" s="1340"/>
      <c r="C153" s="1340"/>
      <c r="D153" s="1340"/>
      <c r="E153" s="1340"/>
      <c r="F153" s="1340"/>
      <c r="G153" s="1340"/>
      <c r="H153" s="1340"/>
      <c r="I153" s="1340"/>
      <c r="J153" s="1340"/>
      <c r="K153" s="1340"/>
      <c r="L153" s="1340"/>
      <c r="M153" s="1340"/>
      <c r="N153" s="1340"/>
      <c r="O153" s="1340"/>
      <c r="P153" s="1340"/>
      <c r="Q153" s="1340"/>
      <c r="R153" s="1340"/>
      <c r="S153" s="1340"/>
      <c r="T153" s="1340"/>
      <c r="U153" s="1340"/>
      <c r="V153" s="1340"/>
      <c r="W153" s="1340"/>
      <c r="X153" s="1340"/>
      <c r="Y153" s="1340"/>
      <c r="Z153" s="1340"/>
    </row>
    <row r="154" spans="1:26" ht="25.5" customHeight="1" x14ac:dyDescent="0.25">
      <c r="A154" s="1340"/>
      <c r="B154" s="1340"/>
      <c r="C154" s="1340"/>
      <c r="D154" s="1340"/>
      <c r="E154" s="1340"/>
      <c r="F154" s="1340"/>
      <c r="G154" s="1340"/>
      <c r="H154" s="1340"/>
      <c r="I154" s="1340"/>
      <c r="J154" s="1340"/>
      <c r="K154" s="1340"/>
      <c r="L154" s="1340"/>
      <c r="M154" s="1340"/>
      <c r="N154" s="1340"/>
      <c r="O154" s="1340"/>
      <c r="P154" s="1340"/>
      <c r="Q154" s="1340"/>
      <c r="R154" s="1340"/>
      <c r="S154" s="1340"/>
      <c r="T154" s="1340"/>
      <c r="U154" s="1340"/>
      <c r="V154" s="1340"/>
      <c r="W154" s="1340"/>
      <c r="X154" s="1340"/>
      <c r="Y154" s="1340"/>
      <c r="Z154" s="1340"/>
    </row>
    <row r="155" spans="1:26" ht="25.5" customHeight="1" x14ac:dyDescent="0.25">
      <c r="A155" s="1340"/>
      <c r="B155" s="1340"/>
      <c r="C155" s="1340"/>
      <c r="D155" s="1340"/>
      <c r="E155" s="1340"/>
      <c r="F155" s="1340"/>
      <c r="G155" s="1340"/>
      <c r="H155" s="1340"/>
      <c r="I155" s="1340"/>
      <c r="J155" s="1340"/>
      <c r="K155" s="1340"/>
      <c r="L155" s="1340"/>
      <c r="M155" s="1340"/>
      <c r="N155" s="1340"/>
      <c r="O155" s="1340"/>
      <c r="P155" s="1340"/>
      <c r="Q155" s="1340"/>
      <c r="R155" s="1340"/>
      <c r="S155" s="1340"/>
      <c r="T155" s="1340"/>
      <c r="U155" s="1340"/>
      <c r="V155" s="1340"/>
      <c r="W155" s="1340"/>
      <c r="X155" s="1340"/>
      <c r="Y155" s="1340"/>
      <c r="Z155" s="1340"/>
    </row>
    <row r="156" spans="1:26" ht="25.5" customHeight="1" x14ac:dyDescent="0.25">
      <c r="A156" s="1340"/>
      <c r="B156" s="1340"/>
      <c r="C156" s="1340"/>
      <c r="D156" s="1340"/>
      <c r="E156" s="1340"/>
      <c r="F156" s="1340"/>
      <c r="G156" s="1340"/>
      <c r="H156" s="1340"/>
      <c r="I156" s="1340"/>
      <c r="J156" s="1340"/>
      <c r="K156" s="1340"/>
      <c r="L156" s="1340"/>
      <c r="M156" s="1340"/>
      <c r="N156" s="1340"/>
      <c r="O156" s="1340"/>
      <c r="P156" s="1340"/>
      <c r="Q156" s="1340"/>
      <c r="R156" s="1340"/>
      <c r="S156" s="1340"/>
      <c r="T156" s="1340"/>
      <c r="U156" s="1340"/>
      <c r="V156" s="1340"/>
      <c r="W156" s="1340"/>
      <c r="X156" s="1340"/>
      <c r="Y156" s="1340"/>
      <c r="Z156" s="1340"/>
    </row>
    <row r="157" spans="1:26" ht="25.5" customHeight="1" x14ac:dyDescent="0.25">
      <c r="A157" s="1340"/>
      <c r="B157" s="1340"/>
      <c r="C157" s="1340"/>
      <c r="D157" s="1340"/>
      <c r="E157" s="1340"/>
      <c r="F157" s="1340"/>
      <c r="G157" s="1340"/>
      <c r="H157" s="1340"/>
      <c r="I157" s="1340"/>
      <c r="J157" s="1340"/>
      <c r="K157" s="1340"/>
      <c r="L157" s="1340"/>
      <c r="M157" s="1340"/>
      <c r="N157" s="1340"/>
      <c r="O157" s="1340"/>
      <c r="P157" s="1340"/>
      <c r="Q157" s="1340"/>
      <c r="R157" s="1340"/>
      <c r="S157" s="1340"/>
      <c r="T157" s="1340"/>
      <c r="U157" s="1340"/>
      <c r="V157" s="1340"/>
      <c r="W157" s="1340"/>
      <c r="X157" s="1340"/>
      <c r="Y157" s="1340"/>
      <c r="Z157" s="1340"/>
    </row>
    <row r="158" spans="1:26" ht="25.5" customHeight="1" x14ac:dyDescent="0.25">
      <c r="A158" s="1340"/>
      <c r="B158" s="1340"/>
      <c r="C158" s="1340"/>
      <c r="D158" s="1340"/>
      <c r="E158" s="1340"/>
      <c r="F158" s="1340"/>
      <c r="G158" s="1340"/>
      <c r="H158" s="1340"/>
      <c r="I158" s="1340"/>
      <c r="J158" s="1340"/>
      <c r="K158" s="1340"/>
      <c r="L158" s="1340"/>
      <c r="M158" s="1340"/>
      <c r="N158" s="1340"/>
      <c r="O158" s="1340"/>
      <c r="P158" s="1340"/>
      <c r="Q158" s="1340"/>
      <c r="R158" s="1340"/>
      <c r="S158" s="1340"/>
      <c r="T158" s="1340"/>
      <c r="U158" s="1340"/>
      <c r="V158" s="1340"/>
      <c r="W158" s="1340"/>
      <c r="X158" s="1340"/>
      <c r="Y158" s="1340"/>
      <c r="Z158" s="1340"/>
    </row>
    <row r="159" spans="1:26" ht="25.5" customHeight="1" x14ac:dyDescent="0.25">
      <c r="A159" s="1340"/>
      <c r="B159" s="1340"/>
      <c r="C159" s="1340"/>
      <c r="D159" s="1340"/>
      <c r="E159" s="1340"/>
      <c r="F159" s="1340"/>
      <c r="G159" s="1340"/>
      <c r="H159" s="1340"/>
      <c r="I159" s="1340"/>
      <c r="J159" s="1340"/>
      <c r="K159" s="1340"/>
      <c r="L159" s="1340"/>
      <c r="M159" s="1340"/>
      <c r="N159" s="1340"/>
      <c r="O159" s="1340"/>
      <c r="P159" s="1340"/>
      <c r="Q159" s="1340"/>
      <c r="R159" s="1340"/>
      <c r="S159" s="1340"/>
      <c r="T159" s="1340"/>
      <c r="U159" s="1340"/>
      <c r="V159" s="1340"/>
      <c r="W159" s="1340"/>
      <c r="X159" s="1340"/>
      <c r="Y159" s="1340"/>
      <c r="Z159" s="1340"/>
    </row>
    <row r="160" spans="1:26" ht="25.5" customHeight="1" x14ac:dyDescent="0.25">
      <c r="A160" s="1340"/>
      <c r="B160" s="1340"/>
      <c r="C160" s="1340"/>
      <c r="D160" s="1340"/>
      <c r="E160" s="1340"/>
      <c r="F160" s="1340"/>
      <c r="G160" s="1340"/>
      <c r="H160" s="1340"/>
      <c r="I160" s="1340"/>
      <c r="J160" s="1340"/>
      <c r="K160" s="1340"/>
      <c r="L160" s="1340"/>
      <c r="M160" s="1340"/>
      <c r="N160" s="1340"/>
      <c r="O160" s="1340"/>
      <c r="P160" s="1340"/>
      <c r="Q160" s="1340"/>
      <c r="R160" s="1340"/>
      <c r="S160" s="1340"/>
      <c r="T160" s="1340"/>
      <c r="U160" s="1340"/>
      <c r="V160" s="1340"/>
      <c r="W160" s="1340"/>
      <c r="X160" s="1340"/>
      <c r="Y160" s="1340"/>
      <c r="Z160" s="1340"/>
    </row>
    <row r="161" spans="1:26" ht="25.5" customHeight="1" x14ac:dyDescent="0.25">
      <c r="A161" s="1340"/>
      <c r="B161" s="1340"/>
      <c r="C161" s="1340"/>
      <c r="D161" s="1340"/>
      <c r="E161" s="1340"/>
      <c r="F161" s="1340"/>
      <c r="G161" s="1340"/>
      <c r="H161" s="1340"/>
      <c r="I161" s="1340"/>
      <c r="J161" s="1340"/>
      <c r="K161" s="1340"/>
      <c r="L161" s="1340"/>
      <c r="M161" s="1340"/>
      <c r="N161" s="1340"/>
      <c r="O161" s="1340"/>
      <c r="P161" s="1340"/>
      <c r="Q161" s="1340"/>
      <c r="R161" s="1340"/>
      <c r="S161" s="1340"/>
      <c r="T161" s="1340"/>
      <c r="U161" s="1340"/>
      <c r="V161" s="1340"/>
      <c r="W161" s="1340"/>
      <c r="X161" s="1340"/>
      <c r="Y161" s="1340"/>
      <c r="Z161" s="1340"/>
    </row>
    <row r="162" spans="1:26" ht="25.5" customHeight="1" x14ac:dyDescent="0.25">
      <c r="A162" s="1340"/>
      <c r="B162" s="1340"/>
      <c r="C162" s="1340"/>
      <c r="D162" s="1340"/>
      <c r="E162" s="1340"/>
      <c r="F162" s="1340"/>
      <c r="G162" s="1340"/>
      <c r="H162" s="1340"/>
      <c r="I162" s="1340"/>
      <c r="J162" s="1340"/>
      <c r="K162" s="1340"/>
      <c r="L162" s="1340"/>
      <c r="M162" s="1340"/>
      <c r="N162" s="1340"/>
      <c r="O162" s="1340"/>
      <c r="P162" s="1340"/>
      <c r="Q162" s="1340"/>
      <c r="R162" s="1340"/>
      <c r="S162" s="1340"/>
      <c r="T162" s="1340"/>
      <c r="U162" s="1340"/>
      <c r="V162" s="1340"/>
      <c r="W162" s="1340"/>
      <c r="X162" s="1340"/>
      <c r="Y162" s="1340"/>
      <c r="Z162" s="1340"/>
    </row>
    <row r="163" spans="1:26" ht="25.5" customHeight="1" x14ac:dyDescent="0.25">
      <c r="A163" s="1340"/>
      <c r="B163" s="1340"/>
      <c r="C163" s="1340"/>
      <c r="D163" s="1340"/>
      <c r="E163" s="1340"/>
      <c r="F163" s="1340"/>
      <c r="G163" s="1340"/>
      <c r="H163" s="1340"/>
      <c r="I163" s="1340"/>
      <c r="J163" s="1340"/>
      <c r="K163" s="1340"/>
      <c r="L163" s="1340"/>
      <c r="M163" s="1340"/>
      <c r="N163" s="1340"/>
      <c r="O163" s="1340"/>
      <c r="P163" s="1340"/>
      <c r="Q163" s="1340"/>
      <c r="R163" s="1340"/>
      <c r="S163" s="1340"/>
      <c r="T163" s="1340"/>
      <c r="U163" s="1340"/>
      <c r="V163" s="1340"/>
      <c r="W163" s="1340"/>
      <c r="X163" s="1340"/>
      <c r="Y163" s="1340"/>
      <c r="Z163" s="1340"/>
    </row>
    <row r="164" spans="1:26" ht="25.5" customHeight="1" x14ac:dyDescent="0.25">
      <c r="A164" s="1340"/>
      <c r="B164" s="1340"/>
      <c r="C164" s="1340"/>
      <c r="D164" s="1340"/>
      <c r="E164" s="1340"/>
      <c r="F164" s="1340"/>
      <c r="G164" s="1340"/>
      <c r="H164" s="1340"/>
      <c r="I164" s="1340"/>
      <c r="J164" s="1340"/>
      <c r="K164" s="1340"/>
      <c r="L164" s="1340"/>
      <c r="M164" s="1340"/>
      <c r="N164" s="1340"/>
      <c r="O164" s="1340"/>
      <c r="P164" s="1340"/>
      <c r="Q164" s="1340"/>
      <c r="R164" s="1340"/>
      <c r="S164" s="1340"/>
      <c r="T164" s="1340"/>
      <c r="U164" s="1340"/>
      <c r="V164" s="1340"/>
      <c r="W164" s="1340"/>
      <c r="X164" s="1340"/>
      <c r="Y164" s="1340"/>
      <c r="Z164" s="1340"/>
    </row>
    <row r="165" spans="1:26" ht="25.5" customHeight="1" x14ac:dyDescent="0.25">
      <c r="A165" s="1340"/>
      <c r="B165" s="1340"/>
      <c r="C165" s="1340"/>
      <c r="D165" s="1340"/>
      <c r="E165" s="1340"/>
      <c r="F165" s="1340"/>
      <c r="G165" s="1340"/>
      <c r="H165" s="1340"/>
      <c r="I165" s="1340"/>
      <c r="J165" s="1340"/>
      <c r="K165" s="1340"/>
      <c r="L165" s="1340"/>
      <c r="M165" s="1340"/>
      <c r="N165" s="1340"/>
      <c r="O165" s="1340"/>
      <c r="P165" s="1340"/>
      <c r="Q165" s="1340"/>
      <c r="R165" s="1340"/>
      <c r="S165" s="1340"/>
      <c r="T165" s="1340"/>
      <c r="U165" s="1340"/>
      <c r="V165" s="1340"/>
      <c r="W165" s="1340"/>
      <c r="X165" s="1340"/>
      <c r="Y165" s="1340"/>
      <c r="Z165" s="1340"/>
    </row>
    <row r="166" spans="1:26" ht="25.5" customHeight="1" x14ac:dyDescent="0.25">
      <c r="A166" s="1340"/>
      <c r="B166" s="1340"/>
      <c r="C166" s="1340"/>
      <c r="D166" s="1340"/>
      <c r="E166" s="1340"/>
      <c r="F166" s="1340"/>
      <c r="G166" s="1340"/>
      <c r="H166" s="1340"/>
      <c r="I166" s="1340"/>
      <c r="J166" s="1340"/>
      <c r="K166" s="1340"/>
      <c r="L166" s="1340"/>
      <c r="M166" s="1340"/>
      <c r="N166" s="1340"/>
      <c r="O166" s="1340"/>
      <c r="P166" s="1340"/>
      <c r="Q166" s="1340"/>
      <c r="R166" s="1340"/>
      <c r="S166" s="1340"/>
      <c r="T166" s="1340"/>
      <c r="U166" s="1340"/>
      <c r="V166" s="1340"/>
      <c r="W166" s="1340"/>
      <c r="X166" s="1340"/>
      <c r="Y166" s="1340"/>
      <c r="Z166" s="1340"/>
    </row>
    <row r="167" spans="1:26" ht="25.5" customHeight="1" x14ac:dyDescent="0.25">
      <c r="A167" s="1340"/>
      <c r="B167" s="1340"/>
      <c r="C167" s="1340"/>
      <c r="D167" s="1340"/>
      <c r="E167" s="1340"/>
      <c r="F167" s="1340"/>
      <c r="G167" s="1340"/>
      <c r="H167" s="1340"/>
      <c r="I167" s="1340"/>
      <c r="J167" s="1340"/>
      <c r="K167" s="1340"/>
      <c r="L167" s="1340"/>
      <c r="M167" s="1340"/>
      <c r="N167" s="1340"/>
      <c r="O167" s="1340"/>
      <c r="P167" s="1340"/>
      <c r="Q167" s="1340"/>
      <c r="R167" s="1340"/>
      <c r="S167" s="1340"/>
      <c r="T167" s="1340"/>
      <c r="U167" s="1340"/>
      <c r="V167" s="1340"/>
      <c r="W167" s="1340"/>
      <c r="X167" s="1340"/>
      <c r="Y167" s="1340"/>
      <c r="Z167" s="1340"/>
    </row>
    <row r="168" spans="1:26" ht="25.5" customHeight="1" x14ac:dyDescent="0.25">
      <c r="A168" s="1340"/>
      <c r="B168" s="1340"/>
      <c r="C168" s="1340"/>
      <c r="D168" s="1340"/>
      <c r="E168" s="1340"/>
      <c r="F168" s="1340"/>
      <c r="G168" s="1340"/>
      <c r="H168" s="1340"/>
      <c r="I168" s="1340"/>
      <c r="J168" s="1340"/>
      <c r="K168" s="1340"/>
      <c r="L168" s="1340"/>
      <c r="M168" s="1340"/>
      <c r="N168" s="1340"/>
      <c r="O168" s="1340"/>
      <c r="P168" s="1340"/>
      <c r="Q168" s="1340"/>
      <c r="R168" s="1340"/>
      <c r="S168" s="1340"/>
      <c r="T168" s="1340"/>
      <c r="U168" s="1340"/>
      <c r="V168" s="1340"/>
      <c r="W168" s="1340"/>
      <c r="X168" s="1340"/>
      <c r="Y168" s="1340"/>
      <c r="Z168" s="1340"/>
    </row>
    <row r="169" spans="1:26" ht="25.5" customHeight="1" x14ac:dyDescent="0.25">
      <c r="A169" s="1340"/>
      <c r="B169" s="1340"/>
      <c r="C169" s="1340"/>
      <c r="D169" s="1340"/>
      <c r="E169" s="1340"/>
      <c r="F169" s="1340"/>
      <c r="G169" s="1340"/>
      <c r="H169" s="1340"/>
      <c r="I169" s="1340" t="s">
        <v>655</v>
      </c>
      <c r="J169" s="1340"/>
      <c r="K169" s="1340"/>
      <c r="L169" s="1340"/>
      <c r="M169" s="1340"/>
      <c r="N169" s="1340"/>
      <c r="O169" s="1340"/>
      <c r="P169" s="1340"/>
      <c r="Q169" s="1340"/>
      <c r="R169" s="1340"/>
      <c r="S169" s="1340"/>
      <c r="T169" s="1340"/>
      <c r="U169" s="1340"/>
      <c r="V169" s="1340"/>
      <c r="W169" s="1340"/>
      <c r="X169" s="1340"/>
      <c r="Y169" s="1340"/>
      <c r="Z169" s="1340"/>
    </row>
    <row r="170" spans="1:26" ht="25.5" customHeight="1" x14ac:dyDescent="0.25">
      <c r="A170" s="1340"/>
      <c r="B170" s="1340"/>
      <c r="C170" s="1340"/>
      <c r="D170" s="1340"/>
      <c r="E170" s="1340"/>
      <c r="F170" s="1340"/>
      <c r="G170" s="1340"/>
      <c r="H170" s="1340"/>
      <c r="I170" s="1340"/>
      <c r="J170" s="1340"/>
      <c r="K170" s="1340"/>
      <c r="L170" s="1340"/>
      <c r="M170" s="1340"/>
      <c r="N170" s="1340"/>
      <c r="O170" s="1340"/>
      <c r="P170" s="1340"/>
      <c r="Q170" s="1340"/>
      <c r="R170" s="1340"/>
      <c r="S170" s="1340"/>
      <c r="T170" s="1340"/>
      <c r="U170" s="1340"/>
      <c r="V170" s="1340"/>
      <c r="W170" s="1340"/>
      <c r="X170" s="1340"/>
      <c r="Y170" s="1340"/>
      <c r="Z170" s="1340"/>
    </row>
    <row r="171" spans="1:26" ht="25.5" customHeight="1" x14ac:dyDescent="0.25">
      <c r="A171" s="1340"/>
      <c r="B171" s="1340"/>
      <c r="C171" s="1340"/>
      <c r="D171" s="1340"/>
      <c r="E171" s="1340"/>
      <c r="F171" s="1340"/>
      <c r="G171" s="1340"/>
      <c r="H171" s="1340"/>
      <c r="I171" s="1340"/>
      <c r="J171" s="1340"/>
      <c r="K171" s="1340"/>
      <c r="L171" s="1340"/>
      <c r="M171" s="1340"/>
      <c r="N171" s="1340"/>
      <c r="O171" s="1340"/>
      <c r="P171" s="1340"/>
      <c r="Q171" s="1340"/>
      <c r="R171" s="1340"/>
      <c r="S171" s="1340"/>
      <c r="T171" s="1340"/>
      <c r="U171" s="1340"/>
      <c r="V171" s="1340"/>
      <c r="W171" s="1340"/>
      <c r="X171" s="1340"/>
      <c r="Y171" s="1340"/>
      <c r="Z171" s="1340"/>
    </row>
    <row r="172" spans="1:26" ht="25.5" customHeight="1" x14ac:dyDescent="0.25">
      <c r="A172" s="1340"/>
      <c r="B172" s="1340"/>
      <c r="C172" s="1340"/>
      <c r="D172" s="1340"/>
      <c r="E172" s="1340"/>
      <c r="F172" s="1340"/>
      <c r="G172" s="1340"/>
      <c r="H172" s="1340"/>
      <c r="I172" s="1340"/>
      <c r="J172" s="1340"/>
      <c r="K172" s="1340"/>
      <c r="L172" s="1340"/>
      <c r="M172" s="1340"/>
      <c r="N172" s="1340"/>
      <c r="O172" s="1340"/>
      <c r="P172" s="1340"/>
      <c r="Q172" s="1340"/>
      <c r="R172" s="1340"/>
      <c r="S172" s="1340"/>
      <c r="T172" s="1340"/>
      <c r="U172" s="1340"/>
      <c r="V172" s="1340"/>
      <c r="W172" s="1340"/>
      <c r="X172" s="1340"/>
      <c r="Y172" s="1340"/>
      <c r="Z172" s="1340"/>
    </row>
    <row r="173" spans="1:26" ht="25.5" customHeight="1" x14ac:dyDescent="0.25">
      <c r="A173" s="1340"/>
      <c r="B173" s="1340"/>
      <c r="C173" s="1340"/>
      <c r="D173" s="1340"/>
      <c r="E173" s="1340"/>
      <c r="F173" s="1340"/>
      <c r="G173" s="1340"/>
      <c r="H173" s="1340"/>
      <c r="I173" s="1340"/>
      <c r="J173" s="1340"/>
      <c r="K173" s="1340"/>
      <c r="L173" s="1340"/>
      <c r="M173" s="1340"/>
      <c r="N173" s="1340"/>
      <c r="O173" s="1340"/>
      <c r="P173" s="1340"/>
      <c r="Q173" s="1340"/>
      <c r="R173" s="1340"/>
      <c r="S173" s="1340"/>
      <c r="T173" s="1340"/>
      <c r="U173" s="1340"/>
      <c r="V173" s="1340"/>
      <c r="W173" s="1340"/>
      <c r="X173" s="1340"/>
      <c r="Y173" s="1340"/>
      <c r="Z173" s="1340"/>
    </row>
    <row r="174" spans="1:26" ht="25.5" customHeight="1" x14ac:dyDescent="0.25">
      <c r="A174" s="1340"/>
      <c r="B174" s="1340"/>
      <c r="C174" s="1340"/>
      <c r="D174" s="1340"/>
      <c r="E174" s="1340"/>
      <c r="F174" s="1340"/>
      <c r="G174" s="1340"/>
      <c r="H174" s="1340"/>
      <c r="I174" s="1340"/>
      <c r="J174" s="1340"/>
      <c r="K174" s="1340"/>
      <c r="L174" s="1340"/>
      <c r="M174" s="1340"/>
      <c r="N174" s="1340"/>
      <c r="O174" s="1340"/>
      <c r="P174" s="1340"/>
      <c r="Q174" s="1340"/>
      <c r="R174" s="1340"/>
      <c r="S174" s="1340"/>
      <c r="T174" s="1340"/>
      <c r="U174" s="1340"/>
      <c r="V174" s="1340"/>
      <c r="W174" s="1340"/>
      <c r="X174" s="1340"/>
      <c r="Y174" s="1340"/>
      <c r="Z174" s="1340"/>
    </row>
    <row r="175" spans="1:26" ht="25.5" customHeight="1" x14ac:dyDescent="0.25">
      <c r="A175" s="1340"/>
      <c r="B175" s="1340"/>
      <c r="C175" s="1340"/>
      <c r="D175" s="1340"/>
      <c r="E175" s="1340"/>
      <c r="F175" s="1340"/>
      <c r="G175" s="1340"/>
      <c r="H175" s="1340"/>
      <c r="I175" s="1340"/>
      <c r="J175" s="1340"/>
      <c r="K175" s="1340"/>
      <c r="L175" s="1340"/>
      <c r="M175" s="1340"/>
      <c r="N175" s="1340"/>
      <c r="O175" s="1340"/>
      <c r="P175" s="1340"/>
      <c r="Q175" s="1340"/>
      <c r="R175" s="1340"/>
      <c r="S175" s="1340"/>
      <c r="T175" s="1340"/>
      <c r="U175" s="1340"/>
      <c r="V175" s="1340"/>
      <c r="W175" s="1340"/>
      <c r="X175" s="1340"/>
      <c r="Y175" s="1340"/>
      <c r="Z175" s="1340"/>
    </row>
    <row r="176" spans="1:26" ht="25.5" customHeight="1" x14ac:dyDescent="0.25">
      <c r="A176" s="1340"/>
      <c r="B176" s="1340"/>
      <c r="C176" s="1340"/>
      <c r="D176" s="1340"/>
      <c r="E176" s="1340"/>
      <c r="F176" s="1340"/>
      <c r="G176" s="1340"/>
      <c r="H176" s="1340"/>
      <c r="I176" s="1340"/>
      <c r="J176" s="1340"/>
      <c r="K176" s="1340"/>
      <c r="L176" s="1340"/>
      <c r="M176" s="1340"/>
      <c r="N176" s="1340"/>
      <c r="O176" s="1340"/>
      <c r="P176" s="1340"/>
      <c r="Q176" s="1340"/>
      <c r="R176" s="1340"/>
      <c r="S176" s="1340"/>
      <c r="T176" s="1340"/>
      <c r="U176" s="1340"/>
      <c r="V176" s="1340"/>
      <c r="W176" s="1340"/>
      <c r="X176" s="1340"/>
      <c r="Y176" s="1340"/>
      <c r="Z176" s="1340"/>
    </row>
    <row r="177" spans="1:26" ht="25.5" customHeight="1" x14ac:dyDescent="0.25">
      <c r="A177" s="1340"/>
      <c r="B177" s="1340"/>
      <c r="C177" s="1340"/>
      <c r="D177" s="1340"/>
      <c r="E177" s="1340"/>
      <c r="F177" s="1340"/>
      <c r="G177" s="1340"/>
      <c r="H177" s="1340"/>
      <c r="I177" s="1340"/>
      <c r="J177" s="1340"/>
      <c r="K177" s="1340"/>
      <c r="L177" s="1340"/>
      <c r="M177" s="1340"/>
      <c r="N177" s="1340"/>
      <c r="O177" s="1340"/>
      <c r="P177" s="1340"/>
      <c r="Q177" s="1340"/>
      <c r="R177" s="1340"/>
      <c r="S177" s="1340"/>
      <c r="T177" s="1340"/>
      <c r="U177" s="1340"/>
      <c r="V177" s="1340"/>
      <c r="W177" s="1340"/>
      <c r="X177" s="1340"/>
      <c r="Y177" s="1340"/>
      <c r="Z177" s="1340"/>
    </row>
    <row r="178" spans="1:26" ht="25.5" customHeight="1" x14ac:dyDescent="0.25">
      <c r="A178" s="1340"/>
      <c r="B178" s="1340"/>
      <c r="C178" s="1340"/>
      <c r="D178" s="1340"/>
      <c r="E178" s="1340"/>
      <c r="F178" s="1340"/>
      <c r="G178" s="1340"/>
      <c r="H178" s="1340"/>
      <c r="I178" s="1340"/>
      <c r="J178" s="1340"/>
      <c r="K178" s="1340"/>
      <c r="L178" s="1340"/>
      <c r="M178" s="1340"/>
      <c r="N178" s="1340"/>
      <c r="O178" s="1340"/>
      <c r="P178" s="1340"/>
      <c r="Q178" s="1340"/>
      <c r="R178" s="1340"/>
      <c r="S178" s="1340"/>
      <c r="T178" s="1340"/>
      <c r="U178" s="1340"/>
      <c r="V178" s="1340"/>
      <c r="W178" s="1340"/>
      <c r="X178" s="1340"/>
      <c r="Y178" s="1340"/>
      <c r="Z178" s="1340"/>
    </row>
    <row r="179" spans="1:26" ht="25.5" customHeight="1" x14ac:dyDescent="0.25">
      <c r="A179" s="1340"/>
      <c r="B179" s="1340"/>
      <c r="C179" s="1340"/>
      <c r="D179" s="1340"/>
      <c r="E179" s="1340"/>
      <c r="F179" s="1340"/>
      <c r="G179" s="1340"/>
      <c r="H179" s="1340"/>
      <c r="I179" s="1340"/>
      <c r="J179" s="1340"/>
      <c r="K179" s="1340"/>
      <c r="L179" s="1340"/>
      <c r="M179" s="1340"/>
      <c r="N179" s="1340"/>
      <c r="O179" s="1340"/>
      <c r="P179" s="1340"/>
      <c r="Q179" s="1340"/>
      <c r="R179" s="1340"/>
      <c r="S179" s="1340"/>
      <c r="T179" s="1340"/>
      <c r="U179" s="1340"/>
      <c r="V179" s="1340"/>
      <c r="W179" s="1340"/>
      <c r="X179" s="1340"/>
      <c r="Y179" s="1340"/>
      <c r="Z179" s="1340"/>
    </row>
    <row r="180" spans="1:26" ht="25.5" customHeight="1" x14ac:dyDescent="0.25">
      <c r="A180" s="1340"/>
      <c r="B180" s="1340"/>
      <c r="C180" s="1340"/>
      <c r="D180" s="1340"/>
      <c r="E180" s="1340"/>
      <c r="F180" s="1340"/>
      <c r="G180" s="1340"/>
      <c r="H180" s="1340"/>
      <c r="I180" s="1340"/>
      <c r="J180" s="1340"/>
      <c r="K180" s="1340"/>
      <c r="L180" s="1340"/>
      <c r="M180" s="1340"/>
      <c r="N180" s="1340"/>
      <c r="O180" s="1340"/>
      <c r="P180" s="1340"/>
      <c r="Q180" s="1340"/>
      <c r="R180" s="1340"/>
      <c r="S180" s="1340"/>
      <c r="T180" s="1340"/>
      <c r="U180" s="1340"/>
      <c r="V180" s="1340"/>
      <c r="W180" s="1340"/>
      <c r="X180" s="1340"/>
      <c r="Y180" s="1340"/>
      <c r="Z180" s="1340"/>
    </row>
    <row r="181" spans="1:26" ht="25.5" customHeight="1" x14ac:dyDescent="0.25">
      <c r="A181" s="1340"/>
      <c r="B181" s="1340"/>
      <c r="C181" s="1340"/>
      <c r="D181" s="1340"/>
      <c r="E181" s="1340"/>
      <c r="F181" s="1340"/>
      <c r="G181" s="1340"/>
      <c r="H181" s="1340"/>
      <c r="I181" s="1340"/>
      <c r="J181" s="1340"/>
      <c r="K181" s="1340"/>
      <c r="L181" s="1340"/>
      <c r="M181" s="1340"/>
      <c r="N181" s="1340"/>
      <c r="O181" s="1340"/>
      <c r="P181" s="1340"/>
      <c r="Q181" s="1340"/>
      <c r="R181" s="1340"/>
      <c r="S181" s="1340"/>
      <c r="T181" s="1340"/>
      <c r="U181" s="1340"/>
      <c r="V181" s="1340"/>
      <c r="W181" s="1340"/>
      <c r="X181" s="1340"/>
      <c r="Y181" s="1340"/>
      <c r="Z181" s="1340"/>
    </row>
    <row r="182" spans="1:26" ht="25.5" customHeight="1" x14ac:dyDescent="0.25">
      <c r="A182" s="1340"/>
      <c r="B182" s="1340"/>
      <c r="C182" s="1340"/>
      <c r="D182" s="1340"/>
      <c r="E182" s="1340"/>
      <c r="F182" s="1340"/>
      <c r="G182" s="1340"/>
      <c r="H182" s="1340"/>
      <c r="I182" s="1340"/>
      <c r="J182" s="1340"/>
      <c r="K182" s="1340"/>
      <c r="L182" s="1340"/>
      <c r="M182" s="1340"/>
      <c r="N182" s="1340"/>
      <c r="O182" s="1340"/>
      <c r="P182" s="1340"/>
      <c r="Q182" s="1340"/>
      <c r="R182" s="1340"/>
      <c r="S182" s="1340"/>
      <c r="T182" s="1340"/>
      <c r="U182" s="1340"/>
      <c r="V182" s="1340"/>
      <c r="W182" s="1340"/>
      <c r="X182" s="1340"/>
      <c r="Y182" s="1340"/>
      <c r="Z182" s="1340"/>
    </row>
    <row r="183" spans="1:26" ht="25.5" customHeight="1" x14ac:dyDescent="0.25">
      <c r="A183" s="1340"/>
      <c r="B183" s="1340"/>
      <c r="C183" s="1340"/>
      <c r="D183" s="1340"/>
      <c r="E183" s="1340"/>
      <c r="F183" s="1340"/>
      <c r="G183" s="1340"/>
      <c r="H183" s="1340"/>
      <c r="I183" s="1340"/>
      <c r="J183" s="1340"/>
      <c r="K183" s="1340"/>
      <c r="L183" s="1340"/>
      <c r="M183" s="1340"/>
      <c r="N183" s="1340"/>
      <c r="O183" s="1340"/>
      <c r="P183" s="1340"/>
      <c r="Q183" s="1340"/>
      <c r="R183" s="1340"/>
      <c r="S183" s="1340"/>
      <c r="T183" s="1340"/>
      <c r="U183" s="1340"/>
      <c r="V183" s="1340"/>
      <c r="W183" s="1340"/>
      <c r="X183" s="1340"/>
      <c r="Y183" s="1340"/>
      <c r="Z183" s="1340"/>
    </row>
    <row r="184" spans="1:26" ht="25.5" customHeight="1" x14ac:dyDescent="0.25">
      <c r="A184" s="1340"/>
      <c r="B184" s="1340"/>
      <c r="C184" s="1340"/>
      <c r="D184" s="1340"/>
      <c r="E184" s="1340"/>
      <c r="F184" s="1340"/>
      <c r="G184" s="1340"/>
      <c r="H184" s="1340"/>
      <c r="I184" s="1340"/>
      <c r="J184" s="1340"/>
      <c r="K184" s="1340"/>
      <c r="L184" s="1340"/>
      <c r="M184" s="1340"/>
      <c r="N184" s="1340"/>
      <c r="O184" s="1340"/>
      <c r="P184" s="1340"/>
      <c r="Q184" s="1340"/>
      <c r="R184" s="1340"/>
      <c r="S184" s="1340"/>
      <c r="T184" s="1340"/>
      <c r="U184" s="1340"/>
      <c r="V184" s="1340"/>
      <c r="W184" s="1340"/>
      <c r="X184" s="1340"/>
      <c r="Y184" s="1340"/>
      <c r="Z184" s="1340"/>
    </row>
    <row r="185" spans="1:26" ht="25.5" customHeight="1" x14ac:dyDescent="0.25">
      <c r="A185" s="1340"/>
      <c r="B185" s="1340"/>
      <c r="C185" s="1340"/>
      <c r="D185" s="1340"/>
      <c r="E185" s="1340"/>
      <c r="F185" s="1340"/>
      <c r="G185" s="1340"/>
      <c r="H185" s="1340"/>
      <c r="I185" s="1340"/>
      <c r="J185" s="1340"/>
      <c r="K185" s="1340"/>
      <c r="L185" s="1340"/>
      <c r="M185" s="1340"/>
      <c r="N185" s="1340"/>
      <c r="O185" s="1340"/>
      <c r="P185" s="1340"/>
      <c r="Q185" s="1340"/>
      <c r="R185" s="1340"/>
      <c r="S185" s="1340"/>
      <c r="T185" s="1340"/>
      <c r="U185" s="1340"/>
      <c r="V185" s="1340"/>
      <c r="W185" s="1340"/>
      <c r="X185" s="1340"/>
      <c r="Y185" s="1340"/>
      <c r="Z185" s="1340"/>
    </row>
    <row r="186" spans="1:26" ht="25.5" customHeight="1" x14ac:dyDescent="0.25">
      <c r="A186" s="1340"/>
      <c r="B186" s="1340"/>
      <c r="C186" s="1340"/>
      <c r="D186" s="1340"/>
      <c r="E186" s="1340"/>
      <c r="F186" s="1340"/>
      <c r="G186" s="1340"/>
      <c r="H186" s="1340"/>
      <c r="I186" s="1340"/>
      <c r="J186" s="1340"/>
      <c r="K186" s="1340"/>
      <c r="L186" s="1340"/>
      <c r="M186" s="1340"/>
      <c r="N186" s="1340"/>
      <c r="O186" s="1340"/>
      <c r="P186" s="1340"/>
      <c r="Q186" s="1340"/>
      <c r="R186" s="1340"/>
      <c r="S186" s="1340"/>
      <c r="T186" s="1340"/>
      <c r="U186" s="1340"/>
      <c r="V186" s="1340"/>
      <c r="W186" s="1340"/>
      <c r="X186" s="1340"/>
      <c r="Y186" s="1340"/>
      <c r="Z186" s="1340"/>
    </row>
    <row r="187" spans="1:26" ht="25.5" customHeight="1" x14ac:dyDescent="0.25">
      <c r="A187" s="1340"/>
      <c r="B187" s="1340"/>
      <c r="C187" s="1340"/>
      <c r="D187" s="1340"/>
      <c r="E187" s="1340"/>
      <c r="F187" s="1340"/>
      <c r="G187" s="1340"/>
      <c r="H187" s="1340"/>
      <c r="I187" s="1340"/>
      <c r="J187" s="1340"/>
      <c r="K187" s="1340"/>
      <c r="L187" s="1340"/>
      <c r="M187" s="1340"/>
      <c r="N187" s="1340"/>
      <c r="O187" s="1340"/>
      <c r="P187" s="1340"/>
      <c r="Q187" s="1340"/>
      <c r="R187" s="1340"/>
      <c r="S187" s="1340"/>
      <c r="T187" s="1340"/>
      <c r="U187" s="1340"/>
      <c r="V187" s="1340"/>
      <c r="W187" s="1340"/>
      <c r="X187" s="1340"/>
      <c r="Y187" s="1340"/>
      <c r="Z187" s="1340"/>
    </row>
    <row r="188" spans="1:26" ht="25.5" customHeight="1" x14ac:dyDescent="0.25">
      <c r="A188" s="1340"/>
      <c r="B188" s="1340"/>
      <c r="C188" s="1340"/>
      <c r="D188" s="1340"/>
      <c r="E188" s="1340"/>
      <c r="F188" s="1340"/>
      <c r="G188" s="1340"/>
      <c r="H188" s="1340"/>
      <c r="I188" s="1340"/>
      <c r="J188" s="1340"/>
      <c r="K188" s="1340"/>
      <c r="L188" s="1340"/>
      <c r="M188" s="1340"/>
      <c r="N188" s="1340"/>
      <c r="O188" s="1340"/>
      <c r="P188" s="1340"/>
      <c r="Q188" s="1340"/>
      <c r="R188" s="1340"/>
      <c r="S188" s="1340"/>
      <c r="T188" s="1340"/>
      <c r="U188" s="1340"/>
      <c r="V188" s="1340"/>
      <c r="W188" s="1340"/>
      <c r="X188" s="1340"/>
      <c r="Y188" s="1340"/>
      <c r="Z188" s="1340"/>
    </row>
    <row r="189" spans="1:26" ht="25.5" customHeight="1" x14ac:dyDescent="0.25">
      <c r="A189" s="1340"/>
      <c r="B189" s="1340"/>
      <c r="C189" s="1340"/>
      <c r="D189" s="1340"/>
      <c r="E189" s="1340"/>
      <c r="F189" s="1340"/>
      <c r="G189" s="1340"/>
      <c r="H189" s="1340"/>
      <c r="I189" s="1340"/>
      <c r="J189" s="1340"/>
      <c r="K189" s="1340"/>
      <c r="L189" s="1340"/>
      <c r="M189" s="1340"/>
      <c r="N189" s="1340"/>
      <c r="O189" s="1340"/>
      <c r="P189" s="1340"/>
      <c r="Q189" s="1340"/>
      <c r="R189" s="1340"/>
      <c r="S189" s="1340"/>
      <c r="T189" s="1340"/>
      <c r="U189" s="1340"/>
      <c r="V189" s="1340"/>
      <c r="W189" s="1340"/>
      <c r="X189" s="1340"/>
      <c r="Y189" s="1340"/>
      <c r="Z189" s="1340"/>
    </row>
    <row r="190" spans="1:26" ht="25.5" customHeight="1" x14ac:dyDescent="0.25">
      <c r="A190" s="1340"/>
      <c r="B190" s="1340"/>
      <c r="C190" s="1340"/>
      <c r="D190" s="1340"/>
      <c r="E190" s="1340"/>
      <c r="F190" s="1340"/>
      <c r="G190" s="1340"/>
      <c r="H190" s="1340"/>
      <c r="I190" s="1340"/>
      <c r="J190" s="1340"/>
      <c r="K190" s="1340"/>
      <c r="L190" s="1340"/>
      <c r="M190" s="1340"/>
      <c r="N190" s="1340"/>
      <c r="O190" s="1340"/>
      <c r="P190" s="1340"/>
      <c r="Q190" s="1340"/>
      <c r="R190" s="1340"/>
      <c r="S190" s="1340"/>
      <c r="T190" s="1340"/>
      <c r="U190" s="1340"/>
      <c r="V190" s="1340"/>
      <c r="W190" s="1340"/>
      <c r="X190" s="1340"/>
      <c r="Y190" s="1340"/>
      <c r="Z190" s="1340"/>
    </row>
    <row r="191" spans="1:26" ht="25.5" customHeight="1" x14ac:dyDescent="0.25">
      <c r="A191" s="1340"/>
      <c r="B191" s="1340"/>
      <c r="C191" s="1340"/>
      <c r="D191" s="1340"/>
      <c r="E191" s="1340"/>
      <c r="F191" s="1340"/>
      <c r="G191" s="1340"/>
      <c r="H191" s="1340"/>
      <c r="I191" s="1340"/>
      <c r="J191" s="1340"/>
      <c r="K191" s="1340"/>
      <c r="L191" s="1340"/>
      <c r="M191" s="1340"/>
      <c r="N191" s="1340"/>
      <c r="O191" s="1340"/>
      <c r="P191" s="1340"/>
      <c r="Q191" s="1340"/>
      <c r="R191" s="1340"/>
      <c r="S191" s="1340"/>
      <c r="T191" s="1340"/>
      <c r="U191" s="1340"/>
      <c r="V191" s="1340"/>
      <c r="W191" s="1340"/>
      <c r="X191" s="1340"/>
      <c r="Y191" s="1340"/>
      <c r="Z191" s="1340"/>
    </row>
    <row r="192" spans="1:26" ht="25.5" customHeight="1" x14ac:dyDescent="0.25">
      <c r="A192" s="1340"/>
      <c r="B192" s="1340"/>
      <c r="C192" s="1340"/>
      <c r="D192" s="1340"/>
      <c r="E192" s="1340"/>
      <c r="F192" s="1340"/>
      <c r="G192" s="1340"/>
      <c r="H192" s="1340"/>
      <c r="I192" s="1340"/>
      <c r="J192" s="1340"/>
      <c r="K192" s="1340"/>
      <c r="L192" s="1340"/>
      <c r="M192" s="1340"/>
      <c r="N192" s="1340"/>
      <c r="O192" s="1340"/>
      <c r="P192" s="1340"/>
      <c r="Q192" s="1340"/>
      <c r="R192" s="1340"/>
      <c r="S192" s="1340"/>
      <c r="T192" s="1340"/>
      <c r="U192" s="1340"/>
      <c r="V192" s="1340"/>
      <c r="W192" s="1340"/>
      <c r="X192" s="1340"/>
      <c r="Y192" s="1340"/>
      <c r="Z192" s="1340"/>
    </row>
    <row r="193" spans="1:26" ht="25.5" customHeight="1" x14ac:dyDescent="0.25">
      <c r="A193" s="1340"/>
      <c r="B193" s="1340"/>
      <c r="C193" s="1340"/>
      <c r="D193" s="1340"/>
      <c r="E193" s="1340"/>
      <c r="F193" s="1340"/>
      <c r="G193" s="1340"/>
      <c r="H193" s="1340"/>
      <c r="I193" s="1340"/>
      <c r="J193" s="1340"/>
      <c r="K193" s="1340"/>
      <c r="L193" s="1340"/>
      <c r="M193" s="1340"/>
      <c r="N193" s="1340"/>
      <c r="O193" s="1340"/>
      <c r="P193" s="1340"/>
      <c r="Q193" s="1340"/>
      <c r="R193" s="1340"/>
      <c r="S193" s="1340"/>
      <c r="T193" s="1340"/>
      <c r="U193" s="1340"/>
      <c r="V193" s="1340"/>
      <c r="W193" s="1340"/>
      <c r="X193" s="1340"/>
      <c r="Y193" s="1340"/>
      <c r="Z193" s="1340"/>
    </row>
    <row r="194" spans="1:26" ht="25.5" customHeight="1" x14ac:dyDescent="0.25">
      <c r="A194" s="1340"/>
      <c r="B194" s="1340"/>
      <c r="C194" s="1340"/>
      <c r="D194" s="1340"/>
      <c r="E194" s="1340"/>
      <c r="F194" s="1340"/>
      <c r="G194" s="1340"/>
      <c r="H194" s="1340"/>
      <c r="I194" s="1340"/>
      <c r="J194" s="1340"/>
      <c r="K194" s="1340"/>
      <c r="L194" s="1340"/>
      <c r="M194" s="1340"/>
      <c r="N194" s="1340"/>
      <c r="O194" s="1340"/>
      <c r="P194" s="1340"/>
      <c r="Q194" s="1340"/>
      <c r="R194" s="1340"/>
      <c r="S194" s="1340"/>
      <c r="T194" s="1340"/>
      <c r="U194" s="1340"/>
      <c r="V194" s="1340"/>
      <c r="W194" s="1340"/>
      <c r="X194" s="1340"/>
      <c r="Y194" s="1340"/>
      <c r="Z194" s="1340"/>
    </row>
    <row r="195" spans="1:26" ht="25.5" customHeight="1" x14ac:dyDescent="0.25">
      <c r="A195" s="1340"/>
      <c r="B195" s="1340"/>
      <c r="C195" s="1340"/>
      <c r="D195" s="1340"/>
      <c r="E195" s="1340"/>
      <c r="F195" s="1340"/>
      <c r="G195" s="1340"/>
      <c r="H195" s="1340"/>
      <c r="I195" s="1340"/>
      <c r="J195" s="1340"/>
      <c r="K195" s="1340"/>
      <c r="L195" s="1340"/>
      <c r="M195" s="1340"/>
      <c r="N195" s="1340"/>
      <c r="O195" s="1340"/>
      <c r="P195" s="1340"/>
      <c r="Q195" s="1340"/>
      <c r="R195" s="1340"/>
      <c r="S195" s="1340"/>
      <c r="T195" s="1340"/>
      <c r="U195" s="1340"/>
      <c r="V195" s="1340"/>
      <c r="W195" s="1340"/>
      <c r="X195" s="1340"/>
      <c r="Y195" s="1340"/>
      <c r="Z195" s="1340"/>
    </row>
    <row r="196" spans="1:26" ht="25.5" customHeight="1" x14ac:dyDescent="0.25">
      <c r="A196" s="1340"/>
      <c r="B196" s="1340"/>
      <c r="C196" s="1340"/>
      <c r="D196" s="1340"/>
      <c r="E196" s="1340"/>
      <c r="F196" s="1340"/>
      <c r="G196" s="1340"/>
      <c r="H196" s="1340"/>
      <c r="I196" s="1340"/>
      <c r="J196" s="1340"/>
      <c r="K196" s="1340"/>
      <c r="L196" s="1340"/>
      <c r="M196" s="1340"/>
      <c r="N196" s="1340"/>
      <c r="O196" s="1340"/>
      <c r="P196" s="1340"/>
      <c r="Q196" s="1340"/>
      <c r="R196" s="1340"/>
      <c r="S196" s="1340"/>
      <c r="T196" s="1340"/>
      <c r="U196" s="1340"/>
      <c r="V196" s="1340"/>
      <c r="W196" s="1340"/>
      <c r="X196" s="1340"/>
      <c r="Y196" s="1340"/>
      <c r="Z196" s="1340"/>
    </row>
    <row r="197" spans="1:26" ht="25.5" customHeight="1" x14ac:dyDescent="0.25">
      <c r="A197" s="1340"/>
      <c r="B197" s="1340"/>
      <c r="C197" s="1340"/>
      <c r="D197" s="1340"/>
      <c r="E197" s="1340"/>
      <c r="F197" s="1340"/>
      <c r="G197" s="1340"/>
      <c r="H197" s="1340"/>
      <c r="I197" s="1340"/>
      <c r="J197" s="1340"/>
      <c r="K197" s="1340"/>
      <c r="L197" s="1340"/>
      <c r="M197" s="1340"/>
      <c r="N197" s="1340"/>
      <c r="O197" s="1340"/>
      <c r="P197" s="1340"/>
      <c r="Q197" s="1340"/>
      <c r="R197" s="1340"/>
      <c r="S197" s="1340"/>
      <c r="T197" s="1340"/>
      <c r="U197" s="1340"/>
      <c r="V197" s="1340"/>
      <c r="W197" s="1340"/>
      <c r="X197" s="1340"/>
      <c r="Y197" s="1340"/>
      <c r="Z197" s="1340"/>
    </row>
    <row r="198" spans="1:26" ht="25.5" customHeight="1" x14ac:dyDescent="0.25">
      <c r="A198" s="1340"/>
      <c r="B198" s="1340"/>
      <c r="C198" s="1340"/>
      <c r="D198" s="1340"/>
      <c r="E198" s="1340"/>
      <c r="F198" s="1340"/>
      <c r="G198" s="1340"/>
      <c r="H198" s="1340"/>
      <c r="I198" s="1340"/>
      <c r="J198" s="1340"/>
      <c r="K198" s="1340"/>
      <c r="L198" s="1340"/>
      <c r="M198" s="1340"/>
      <c r="N198" s="1340"/>
      <c r="O198" s="1340"/>
      <c r="P198" s="1340"/>
      <c r="Q198" s="1340"/>
      <c r="R198" s="1340"/>
      <c r="S198" s="1340"/>
      <c r="T198" s="1340"/>
      <c r="U198" s="1340"/>
      <c r="V198" s="1340"/>
      <c r="W198" s="1340"/>
      <c r="X198" s="1340"/>
      <c r="Y198" s="1340"/>
      <c r="Z198" s="1340"/>
    </row>
    <row r="199" spans="1:26" ht="25.5" customHeight="1" x14ac:dyDescent="0.25">
      <c r="A199" s="1340"/>
      <c r="B199" s="1340"/>
      <c r="C199" s="1340"/>
      <c r="D199" s="1340"/>
      <c r="E199" s="1340"/>
      <c r="F199" s="1340"/>
      <c r="G199" s="1340"/>
      <c r="H199" s="1340"/>
      <c r="I199" s="1340"/>
      <c r="J199" s="1340"/>
      <c r="K199" s="1340"/>
      <c r="L199" s="1340"/>
      <c r="M199" s="1340"/>
      <c r="N199" s="1340"/>
      <c r="O199" s="1340"/>
      <c r="P199" s="1340"/>
      <c r="Q199" s="1340"/>
      <c r="R199" s="1340"/>
      <c r="S199" s="1340"/>
      <c r="T199" s="1340"/>
      <c r="U199" s="1340"/>
      <c r="V199" s="1340"/>
      <c r="W199" s="1340"/>
      <c r="X199" s="1340"/>
      <c r="Y199" s="1340"/>
      <c r="Z199" s="1340"/>
    </row>
    <row r="200" spans="1:26" ht="25.5" customHeight="1" x14ac:dyDescent="0.25">
      <c r="A200" s="1340"/>
      <c r="B200" s="1340"/>
      <c r="C200" s="1340"/>
      <c r="D200" s="1340"/>
      <c r="E200" s="1340"/>
      <c r="F200" s="1340"/>
      <c r="G200" s="1340"/>
      <c r="H200" s="1340"/>
      <c r="I200" s="1340"/>
      <c r="J200" s="1340"/>
      <c r="K200" s="1340"/>
      <c r="L200" s="1340"/>
      <c r="M200" s="1340"/>
      <c r="N200" s="1340"/>
      <c r="O200" s="1340"/>
      <c r="P200" s="1340"/>
      <c r="Q200" s="1340"/>
      <c r="R200" s="1340"/>
      <c r="S200" s="1340"/>
      <c r="T200" s="1340"/>
      <c r="U200" s="1340"/>
      <c r="V200" s="1340"/>
      <c r="W200" s="1340"/>
      <c r="X200" s="1340"/>
      <c r="Y200" s="1340"/>
      <c r="Z200" s="1340"/>
    </row>
    <row r="201" spans="1:26" ht="25.5" customHeight="1" x14ac:dyDescent="0.25">
      <c r="A201" s="1340"/>
      <c r="B201" s="1340"/>
      <c r="C201" s="1340"/>
      <c r="D201" s="1340"/>
      <c r="E201" s="1340"/>
      <c r="F201" s="1340"/>
      <c r="G201" s="1340"/>
      <c r="H201" s="1340"/>
      <c r="I201" s="1340"/>
      <c r="J201" s="1340"/>
      <c r="K201" s="1340"/>
      <c r="L201" s="1340"/>
      <c r="M201" s="1340"/>
      <c r="N201" s="1340"/>
      <c r="O201" s="1340"/>
      <c r="P201" s="1340"/>
      <c r="Q201" s="1340"/>
      <c r="R201" s="1340"/>
      <c r="S201" s="1340"/>
      <c r="T201" s="1340"/>
      <c r="U201" s="1340"/>
      <c r="V201" s="1340"/>
      <c r="W201" s="1340"/>
      <c r="X201" s="1340"/>
      <c r="Y201" s="1340"/>
      <c r="Z201" s="1340"/>
    </row>
    <row r="202" spans="1:26" ht="25.5" customHeight="1" x14ac:dyDescent="0.25">
      <c r="A202" s="1340"/>
      <c r="B202" s="1340"/>
      <c r="C202" s="1340"/>
      <c r="D202" s="1340"/>
      <c r="E202" s="1340"/>
      <c r="F202" s="1340"/>
      <c r="G202" s="1340"/>
      <c r="H202" s="1340"/>
      <c r="I202" s="1340"/>
      <c r="J202" s="1340"/>
      <c r="K202" s="1340"/>
      <c r="L202" s="1340"/>
      <c r="M202" s="1340"/>
      <c r="N202" s="1340"/>
      <c r="O202" s="1340"/>
      <c r="P202" s="1340"/>
      <c r="Q202" s="1340"/>
      <c r="R202" s="1340"/>
      <c r="S202" s="1340"/>
      <c r="T202" s="1340"/>
      <c r="U202" s="1340"/>
      <c r="V202" s="1340"/>
      <c r="W202" s="1340"/>
      <c r="X202" s="1340"/>
      <c r="Y202" s="1340"/>
      <c r="Z202" s="1340"/>
    </row>
    <row r="203" spans="1:26" ht="25.5" customHeight="1" x14ac:dyDescent="0.25">
      <c r="A203" s="1340"/>
      <c r="B203" s="1340"/>
      <c r="C203" s="1340"/>
      <c r="D203" s="1340"/>
      <c r="E203" s="1340"/>
      <c r="F203" s="1340"/>
      <c r="G203" s="1340"/>
      <c r="H203" s="1340"/>
      <c r="I203" s="1340"/>
      <c r="J203" s="1340"/>
      <c r="K203" s="1340"/>
      <c r="L203" s="1340"/>
      <c r="M203" s="1340"/>
      <c r="N203" s="1340"/>
      <c r="O203" s="1340"/>
      <c r="P203" s="1340"/>
      <c r="Q203" s="1340"/>
      <c r="R203" s="1340"/>
      <c r="S203" s="1340"/>
      <c r="T203" s="1340"/>
      <c r="U203" s="1340"/>
      <c r="V203" s="1340"/>
      <c r="W203" s="1340"/>
      <c r="X203" s="1340"/>
      <c r="Y203" s="1340"/>
      <c r="Z203" s="1340"/>
    </row>
    <row r="204" spans="1:26" ht="25.5" customHeight="1" x14ac:dyDescent="0.25">
      <c r="A204" s="1340"/>
      <c r="B204" s="1340"/>
      <c r="C204" s="1340"/>
      <c r="D204" s="1340"/>
      <c r="E204" s="1340"/>
      <c r="F204" s="1340"/>
      <c r="G204" s="1340"/>
      <c r="H204" s="1340"/>
      <c r="I204" s="1340"/>
      <c r="J204" s="1340"/>
      <c r="K204" s="1340"/>
      <c r="L204" s="1340"/>
      <c r="M204" s="1340"/>
      <c r="N204" s="1340"/>
      <c r="O204" s="1340"/>
      <c r="P204" s="1340"/>
      <c r="Q204" s="1340"/>
      <c r="R204" s="1340"/>
      <c r="S204" s="1340"/>
      <c r="T204" s="1340"/>
      <c r="U204" s="1340"/>
      <c r="V204" s="1340"/>
      <c r="W204" s="1340"/>
      <c r="X204" s="1340"/>
      <c r="Y204" s="1340"/>
      <c r="Z204" s="1340"/>
    </row>
    <row r="205" spans="1:26" ht="25.5" customHeight="1" x14ac:dyDescent="0.25">
      <c r="A205" s="1340"/>
      <c r="B205" s="1340"/>
      <c r="C205" s="1340"/>
      <c r="D205" s="1340"/>
      <c r="E205" s="1340"/>
      <c r="F205" s="1340"/>
      <c r="G205" s="1340"/>
      <c r="H205" s="1340"/>
      <c r="I205" s="1340"/>
      <c r="J205" s="1340"/>
      <c r="K205" s="1340"/>
      <c r="L205" s="1340"/>
      <c r="M205" s="1340"/>
      <c r="N205" s="1340"/>
      <c r="O205" s="1340"/>
      <c r="P205" s="1340"/>
      <c r="Q205" s="1340"/>
      <c r="R205" s="1340"/>
      <c r="S205" s="1340"/>
      <c r="T205" s="1340"/>
      <c r="U205" s="1340"/>
      <c r="V205" s="1340"/>
      <c r="W205" s="1340"/>
      <c r="X205" s="1340"/>
      <c r="Y205" s="1340"/>
      <c r="Z205" s="1340"/>
    </row>
    <row r="206" spans="1:26" ht="25.5" customHeight="1" x14ac:dyDescent="0.25">
      <c r="A206" s="1340"/>
      <c r="B206" s="1340"/>
      <c r="C206" s="1340"/>
      <c r="D206" s="1340"/>
      <c r="E206" s="1340"/>
      <c r="F206" s="1340"/>
      <c r="G206" s="1340"/>
      <c r="H206" s="1340"/>
      <c r="I206" s="1340"/>
      <c r="J206" s="1340"/>
      <c r="K206" s="1340"/>
      <c r="L206" s="1340"/>
      <c r="M206" s="1340"/>
      <c r="N206" s="1340"/>
      <c r="O206" s="1340"/>
      <c r="P206" s="1340"/>
      <c r="Q206" s="1340"/>
      <c r="R206" s="1340"/>
      <c r="S206" s="1340"/>
      <c r="T206" s="1340"/>
      <c r="U206" s="1340"/>
      <c r="V206" s="1340"/>
      <c r="W206" s="1340"/>
      <c r="X206" s="1340"/>
      <c r="Y206" s="1340"/>
      <c r="Z206" s="1340"/>
    </row>
    <row r="207" spans="1:26" ht="25.5" customHeight="1" x14ac:dyDescent="0.25">
      <c r="A207" s="1340"/>
      <c r="B207" s="1340"/>
      <c r="C207" s="1340"/>
      <c r="D207" s="1340"/>
      <c r="E207" s="1340"/>
      <c r="F207" s="1340"/>
      <c r="G207" s="1340"/>
      <c r="H207" s="1340"/>
      <c r="I207" s="1340"/>
      <c r="J207" s="1340"/>
      <c r="K207" s="1340"/>
      <c r="L207" s="1340"/>
      <c r="M207" s="1340"/>
      <c r="N207" s="1340"/>
      <c r="O207" s="1340"/>
      <c r="P207" s="1340"/>
      <c r="Q207" s="1340"/>
      <c r="R207" s="1340"/>
      <c r="S207" s="1340"/>
      <c r="T207" s="1340"/>
      <c r="U207" s="1340"/>
      <c r="V207" s="1340"/>
      <c r="W207" s="1340"/>
      <c r="X207" s="1340"/>
      <c r="Y207" s="1340"/>
      <c r="Z207" s="1340"/>
    </row>
    <row r="208" spans="1:26" ht="25.5" customHeight="1" x14ac:dyDescent="0.25">
      <c r="A208" s="1340"/>
      <c r="B208" s="1340"/>
      <c r="C208" s="1340"/>
      <c r="D208" s="1340"/>
      <c r="E208" s="1340"/>
      <c r="F208" s="1340"/>
      <c r="G208" s="1340"/>
      <c r="H208" s="1340"/>
      <c r="I208" s="1340"/>
      <c r="J208" s="1340"/>
      <c r="K208" s="1340"/>
      <c r="L208" s="1340"/>
      <c r="M208" s="1340"/>
      <c r="N208" s="1340"/>
      <c r="O208" s="1340"/>
      <c r="P208" s="1340"/>
      <c r="Q208" s="1340"/>
      <c r="R208" s="1340"/>
      <c r="S208" s="1340"/>
      <c r="T208" s="1340"/>
      <c r="U208" s="1340"/>
      <c r="V208" s="1340"/>
      <c r="W208" s="1340"/>
      <c r="X208" s="1340"/>
      <c r="Y208" s="1340"/>
      <c r="Z208" s="1340"/>
    </row>
    <row r="209" spans="1:26" ht="25.5" customHeight="1" x14ac:dyDescent="0.25">
      <c r="A209" s="1340"/>
      <c r="B209" s="1340"/>
      <c r="C209" s="1340"/>
      <c r="D209" s="1340"/>
      <c r="E209" s="1340"/>
      <c r="F209" s="1340"/>
      <c r="G209" s="1340"/>
      <c r="H209" s="1340"/>
      <c r="I209" s="1340"/>
      <c r="J209" s="1340"/>
      <c r="K209" s="1340"/>
      <c r="L209" s="1340"/>
      <c r="M209" s="1340"/>
      <c r="N209" s="1340"/>
      <c r="O209" s="1340"/>
      <c r="P209" s="1340"/>
      <c r="Q209" s="1340"/>
      <c r="R209" s="1340"/>
      <c r="S209" s="1340"/>
      <c r="T209" s="1340"/>
      <c r="U209" s="1340"/>
      <c r="V209" s="1340"/>
      <c r="W209" s="1340"/>
      <c r="X209" s="1340"/>
      <c r="Y209" s="1340"/>
      <c r="Z209" s="1340"/>
    </row>
    <row r="210" spans="1:26" ht="25.5" customHeight="1" x14ac:dyDescent="0.25">
      <c r="A210" s="1340"/>
      <c r="B210" s="1340"/>
      <c r="C210" s="1340"/>
      <c r="D210" s="1340"/>
      <c r="E210" s="1340"/>
      <c r="F210" s="1340"/>
      <c r="G210" s="1340"/>
      <c r="H210" s="1340"/>
      <c r="I210" s="1340"/>
      <c r="J210" s="1340"/>
      <c r="K210" s="1340"/>
      <c r="L210" s="1340"/>
      <c r="M210" s="1340"/>
      <c r="N210" s="1340"/>
      <c r="O210" s="1340"/>
      <c r="P210" s="1340"/>
      <c r="Q210" s="1340"/>
      <c r="R210" s="1340"/>
      <c r="S210" s="1340"/>
      <c r="T210" s="1340"/>
      <c r="U210" s="1340"/>
      <c r="V210" s="1340"/>
      <c r="W210" s="1340"/>
      <c r="X210" s="1340"/>
      <c r="Y210" s="1340"/>
      <c r="Z210" s="1340"/>
    </row>
    <row r="211" spans="1:26" ht="25.5" customHeight="1" x14ac:dyDescent="0.25">
      <c r="A211" s="1340"/>
      <c r="B211" s="1340"/>
      <c r="C211" s="1340"/>
      <c r="D211" s="1340"/>
      <c r="E211" s="1340"/>
      <c r="F211" s="1340"/>
      <c r="G211" s="1340"/>
      <c r="H211" s="1340"/>
      <c r="I211" s="1340"/>
      <c r="J211" s="1340"/>
      <c r="K211" s="1340"/>
      <c r="L211" s="1340"/>
      <c r="M211" s="1340"/>
      <c r="N211" s="1340"/>
      <c r="O211" s="1340"/>
      <c r="P211" s="1340"/>
      <c r="Q211" s="1340"/>
      <c r="R211" s="1340"/>
      <c r="S211" s="1340"/>
      <c r="T211" s="1340"/>
      <c r="U211" s="1340"/>
      <c r="V211" s="1340"/>
      <c r="W211" s="1340"/>
      <c r="X211" s="1340"/>
      <c r="Y211" s="1340"/>
      <c r="Z211" s="1340"/>
    </row>
    <row r="212" spans="1:26" ht="25.5" customHeight="1" x14ac:dyDescent="0.25">
      <c r="A212" s="1340"/>
      <c r="B212" s="1340"/>
      <c r="C212" s="1340"/>
      <c r="D212" s="1340"/>
      <c r="E212" s="1340"/>
      <c r="F212" s="1340"/>
      <c r="G212" s="1340"/>
      <c r="H212" s="1340"/>
      <c r="I212" s="1340"/>
      <c r="J212" s="1340"/>
      <c r="K212" s="1340"/>
      <c r="L212" s="1340"/>
      <c r="M212" s="1340"/>
      <c r="N212" s="1340"/>
      <c r="O212" s="1340"/>
      <c r="P212" s="1340"/>
      <c r="Q212" s="1340"/>
      <c r="R212" s="1340"/>
      <c r="S212" s="1340"/>
      <c r="T212" s="1340"/>
      <c r="U212" s="1340"/>
      <c r="V212" s="1340"/>
      <c r="W212" s="1340"/>
      <c r="X212" s="1340"/>
      <c r="Y212" s="1340"/>
      <c r="Z212" s="1340"/>
    </row>
    <row r="213" spans="1:26" ht="25.5" customHeight="1" x14ac:dyDescent="0.25">
      <c r="A213" s="1340"/>
      <c r="B213" s="1340"/>
      <c r="C213" s="1340"/>
      <c r="D213" s="1340"/>
      <c r="E213" s="1340"/>
      <c r="F213" s="1340"/>
      <c r="G213" s="1340"/>
      <c r="H213" s="1340"/>
      <c r="I213" s="1340"/>
      <c r="J213" s="1340"/>
      <c r="K213" s="1340"/>
      <c r="L213" s="1340"/>
      <c r="M213" s="1340"/>
      <c r="N213" s="1340"/>
      <c r="O213" s="1340"/>
      <c r="P213" s="1340"/>
      <c r="Q213" s="1340"/>
      <c r="R213" s="1340"/>
      <c r="S213" s="1340"/>
      <c r="T213" s="1340"/>
      <c r="U213" s="1340"/>
      <c r="V213" s="1340"/>
      <c r="W213" s="1340"/>
      <c r="X213" s="1340"/>
      <c r="Y213" s="1340"/>
      <c r="Z213" s="1340"/>
    </row>
    <row r="214" spans="1:26" ht="25.5" customHeight="1" x14ac:dyDescent="0.25">
      <c r="A214" s="1340"/>
      <c r="B214" s="1340"/>
      <c r="C214" s="1340"/>
      <c r="D214" s="1340"/>
      <c r="E214" s="1340"/>
      <c r="F214" s="1340"/>
      <c r="G214" s="1340"/>
      <c r="H214" s="1340"/>
      <c r="I214" s="1340"/>
      <c r="J214" s="1340"/>
      <c r="K214" s="1340"/>
      <c r="L214" s="1340"/>
      <c r="M214" s="1340"/>
      <c r="N214" s="1340"/>
      <c r="O214" s="1340"/>
      <c r="P214" s="1340"/>
      <c r="Q214" s="1340"/>
      <c r="R214" s="1340"/>
      <c r="S214" s="1340"/>
      <c r="T214" s="1340"/>
      <c r="U214" s="1340"/>
      <c r="V214" s="1340"/>
      <c r="W214" s="1340"/>
      <c r="X214" s="1340"/>
      <c r="Y214" s="1340"/>
      <c r="Z214" s="1340"/>
    </row>
    <row r="215" spans="1:26" ht="25.5" customHeight="1" x14ac:dyDescent="0.25">
      <c r="A215" s="1340"/>
      <c r="B215" s="1340"/>
      <c r="C215" s="1340"/>
      <c r="D215" s="1340"/>
      <c r="E215" s="1340"/>
      <c r="F215" s="1340"/>
      <c r="G215" s="1340"/>
      <c r="H215" s="1340"/>
      <c r="I215" s="1340"/>
      <c r="J215" s="1340"/>
      <c r="K215" s="1340"/>
      <c r="L215" s="1340"/>
      <c r="M215" s="1340"/>
      <c r="N215" s="1340"/>
      <c r="O215" s="1340"/>
      <c r="P215" s="1340"/>
      <c r="Q215" s="1340"/>
      <c r="R215" s="1340"/>
      <c r="S215" s="1340"/>
      <c r="T215" s="1340"/>
      <c r="U215" s="1340"/>
      <c r="V215" s="1340"/>
      <c r="W215" s="1340"/>
      <c r="X215" s="1340"/>
      <c r="Y215" s="1340"/>
      <c r="Z215" s="1340"/>
    </row>
    <row r="216" spans="1:26" ht="25.5" customHeight="1" x14ac:dyDescent="0.25">
      <c r="A216" s="1340"/>
      <c r="B216" s="1340"/>
      <c r="C216" s="1340"/>
      <c r="D216" s="1340"/>
      <c r="E216" s="1340"/>
      <c r="F216" s="1340"/>
      <c r="G216" s="1340"/>
      <c r="H216" s="1340"/>
      <c r="I216" s="1340"/>
      <c r="J216" s="1340"/>
      <c r="K216" s="1340"/>
      <c r="L216" s="1340"/>
      <c r="M216" s="1340"/>
      <c r="N216" s="1340"/>
      <c r="O216" s="1340"/>
      <c r="P216" s="1340"/>
      <c r="Q216" s="1340"/>
      <c r="R216" s="1340"/>
      <c r="S216" s="1340"/>
      <c r="T216" s="1340"/>
      <c r="U216" s="1340"/>
      <c r="V216" s="1340"/>
      <c r="W216" s="1340"/>
      <c r="X216" s="1340"/>
      <c r="Y216" s="1340"/>
      <c r="Z216" s="1340"/>
    </row>
    <row r="217" spans="1:26" ht="25.5" customHeight="1" x14ac:dyDescent="0.25">
      <c r="A217" s="1340"/>
      <c r="B217" s="1340"/>
      <c r="C217" s="1340"/>
      <c r="D217" s="1340"/>
      <c r="E217" s="1340"/>
      <c r="F217" s="1340"/>
      <c r="G217" s="1340"/>
      <c r="H217" s="1340"/>
      <c r="I217" s="1340"/>
      <c r="J217" s="1340"/>
      <c r="K217" s="1340"/>
      <c r="L217" s="1340"/>
      <c r="M217" s="1340"/>
      <c r="N217" s="1340"/>
      <c r="O217" s="1340"/>
      <c r="P217" s="1340"/>
      <c r="Q217" s="1340"/>
      <c r="R217" s="1340"/>
      <c r="S217" s="1340"/>
      <c r="T217" s="1340"/>
      <c r="U217" s="1340"/>
      <c r="V217" s="1340"/>
      <c r="W217" s="1340"/>
      <c r="X217" s="1340"/>
      <c r="Y217" s="1340"/>
      <c r="Z217" s="1340"/>
    </row>
    <row r="218" spans="1:26" ht="25.5" customHeight="1" x14ac:dyDescent="0.25">
      <c r="A218" s="1340"/>
      <c r="B218" s="1340"/>
      <c r="C218" s="1340"/>
      <c r="D218" s="1340"/>
      <c r="E218" s="1340"/>
      <c r="F218" s="1340"/>
      <c r="G218" s="1340"/>
      <c r="H218" s="1340"/>
      <c r="I218" s="1340"/>
      <c r="J218" s="1340"/>
      <c r="K218" s="1340"/>
      <c r="L218" s="1340"/>
      <c r="M218" s="1340"/>
      <c r="N218" s="1340"/>
      <c r="O218" s="1340"/>
      <c r="P218" s="1340"/>
      <c r="Q218" s="1340"/>
      <c r="R218" s="1340"/>
      <c r="S218" s="1340"/>
      <c r="T218" s="1340"/>
      <c r="U218" s="1340"/>
      <c r="V218" s="1340"/>
      <c r="W218" s="1340"/>
      <c r="X218" s="1340"/>
      <c r="Y218" s="1340"/>
      <c r="Z218" s="1340"/>
    </row>
    <row r="219" spans="1:26" ht="25.5" customHeight="1" x14ac:dyDescent="0.25">
      <c r="A219" s="1340"/>
      <c r="B219" s="1340"/>
      <c r="C219" s="1340"/>
      <c r="D219" s="1340"/>
      <c r="E219" s="1340"/>
      <c r="F219" s="1340"/>
      <c r="G219" s="1340"/>
      <c r="H219" s="1340"/>
      <c r="I219" s="1340"/>
      <c r="J219" s="1340"/>
      <c r="K219" s="1340"/>
      <c r="L219" s="1340"/>
      <c r="M219" s="1340"/>
      <c r="N219" s="1340"/>
      <c r="O219" s="1340"/>
      <c r="P219" s="1340"/>
      <c r="Q219" s="1340"/>
      <c r="R219" s="1340"/>
      <c r="S219" s="1340"/>
      <c r="T219" s="1340"/>
      <c r="U219" s="1340"/>
      <c r="V219" s="1340"/>
      <c r="W219" s="1340"/>
      <c r="X219" s="1340"/>
      <c r="Y219" s="1340"/>
      <c r="Z219" s="1340"/>
    </row>
    <row r="220" spans="1:26" ht="25.5" customHeight="1" x14ac:dyDescent="0.25">
      <c r="A220" s="1340"/>
      <c r="B220" s="1340"/>
      <c r="C220" s="1340"/>
      <c r="D220" s="1340"/>
      <c r="E220" s="1340"/>
      <c r="F220" s="1340"/>
      <c r="G220" s="1340"/>
      <c r="H220" s="1340"/>
      <c r="I220" s="1340"/>
      <c r="J220" s="1340"/>
      <c r="K220" s="1340"/>
      <c r="L220" s="1340"/>
      <c r="M220" s="1340"/>
      <c r="N220" s="1340"/>
      <c r="O220" s="1340"/>
      <c r="P220" s="1340"/>
      <c r="Q220" s="1340"/>
      <c r="R220" s="1340"/>
      <c r="S220" s="1340"/>
      <c r="T220" s="1340"/>
      <c r="U220" s="1340"/>
      <c r="V220" s="1340"/>
      <c r="W220" s="1340"/>
      <c r="X220" s="1340"/>
      <c r="Y220" s="1340"/>
      <c r="Z220" s="1340"/>
    </row>
    <row r="221" spans="1:26" ht="25.5" customHeight="1" x14ac:dyDescent="0.25">
      <c r="A221" s="1340"/>
      <c r="B221" s="1340"/>
      <c r="C221" s="1340"/>
      <c r="D221" s="1340"/>
      <c r="E221" s="1340"/>
      <c r="F221" s="1340"/>
      <c r="G221" s="1340"/>
      <c r="H221" s="1340"/>
      <c r="I221" s="1340"/>
      <c r="J221" s="1340"/>
      <c r="K221" s="1340"/>
      <c r="L221" s="1340"/>
      <c r="M221" s="1340"/>
      <c r="N221" s="1340"/>
      <c r="O221" s="1340"/>
      <c r="P221" s="1340"/>
      <c r="Q221" s="1340"/>
      <c r="R221" s="1340"/>
      <c r="S221" s="1340"/>
      <c r="T221" s="1340"/>
      <c r="U221" s="1340"/>
      <c r="V221" s="1340"/>
      <c r="W221" s="1340"/>
      <c r="X221" s="1340"/>
      <c r="Y221" s="1340"/>
      <c r="Z221" s="1340"/>
    </row>
    <row r="222" spans="1:26" ht="25.5" customHeight="1" x14ac:dyDescent="0.25">
      <c r="A222" s="1340"/>
      <c r="B222" s="1340"/>
      <c r="C222" s="1340"/>
      <c r="D222" s="1340"/>
      <c r="E222" s="1340"/>
      <c r="F222" s="1340"/>
      <c r="G222" s="1340"/>
      <c r="H222" s="1340"/>
      <c r="I222" s="1340"/>
      <c r="J222" s="1340"/>
      <c r="K222" s="1340"/>
      <c r="L222" s="1340"/>
      <c r="M222" s="1340"/>
      <c r="N222" s="1340"/>
      <c r="O222" s="1340"/>
      <c r="P222" s="1340"/>
      <c r="Q222" s="1340"/>
      <c r="R222" s="1340"/>
      <c r="S222" s="1340"/>
      <c r="T222" s="1340"/>
      <c r="U222" s="1340"/>
      <c r="V222" s="1340"/>
      <c r="W222" s="1340"/>
      <c r="X222" s="1340"/>
      <c r="Y222" s="1340"/>
      <c r="Z222" s="1340"/>
    </row>
    <row r="223" spans="1:26" ht="25.5" customHeight="1" x14ac:dyDescent="0.25">
      <c r="A223" s="1340"/>
      <c r="B223" s="1340"/>
      <c r="C223" s="1340"/>
      <c r="D223" s="1340"/>
      <c r="E223" s="1340"/>
      <c r="F223" s="1340"/>
      <c r="G223" s="1340"/>
      <c r="H223" s="1340"/>
      <c r="I223" s="1340"/>
      <c r="J223" s="1340"/>
      <c r="K223" s="1340"/>
      <c r="L223" s="1340"/>
      <c r="M223" s="1340"/>
      <c r="N223" s="1340"/>
      <c r="O223" s="1340"/>
      <c r="P223" s="1340"/>
      <c r="Q223" s="1340"/>
      <c r="R223" s="1340"/>
      <c r="S223" s="1340"/>
      <c r="T223" s="1340"/>
      <c r="U223" s="1340"/>
      <c r="V223" s="1340"/>
      <c r="W223" s="1340"/>
      <c r="X223" s="1340"/>
      <c r="Y223" s="1340"/>
      <c r="Z223" s="1340"/>
    </row>
    <row r="224" spans="1:26" ht="25.5" customHeight="1" x14ac:dyDescent="0.25">
      <c r="A224" s="1340"/>
      <c r="B224" s="1340"/>
      <c r="C224" s="1340"/>
      <c r="D224" s="1340"/>
      <c r="E224" s="1340"/>
      <c r="F224" s="1340"/>
      <c r="G224" s="1340"/>
      <c r="H224" s="1340"/>
      <c r="I224" s="1340"/>
      <c r="J224" s="1340"/>
      <c r="K224" s="1340"/>
      <c r="L224" s="1340"/>
      <c r="M224" s="1340"/>
      <c r="N224" s="1340"/>
      <c r="O224" s="1340"/>
      <c r="P224" s="1340"/>
      <c r="Q224" s="1340"/>
      <c r="R224" s="1340"/>
      <c r="S224" s="1340"/>
      <c r="T224" s="1340"/>
      <c r="U224" s="1340"/>
      <c r="V224" s="1340"/>
      <c r="W224" s="1340"/>
      <c r="X224" s="1340"/>
      <c r="Y224" s="1340"/>
      <c r="Z224" s="1340"/>
    </row>
    <row r="225" spans="1:26" ht="25.5" customHeight="1" x14ac:dyDescent="0.25">
      <c r="A225" s="1340"/>
      <c r="B225" s="1340"/>
      <c r="C225" s="1340"/>
      <c r="D225" s="1340"/>
      <c r="E225" s="1340"/>
      <c r="F225" s="1340"/>
      <c r="G225" s="1340"/>
      <c r="H225" s="1340"/>
      <c r="I225" s="1340"/>
      <c r="J225" s="1340"/>
      <c r="K225" s="1340"/>
      <c r="L225" s="1340"/>
      <c r="M225" s="1340"/>
      <c r="N225" s="1340"/>
      <c r="O225" s="1340"/>
      <c r="P225" s="1340"/>
      <c r="Q225" s="1340"/>
      <c r="R225" s="1340"/>
      <c r="S225" s="1340"/>
      <c r="T225" s="1340"/>
      <c r="U225" s="1340"/>
      <c r="V225" s="1340"/>
      <c r="W225" s="1340"/>
      <c r="X225" s="1340"/>
      <c r="Y225" s="1340"/>
      <c r="Z225" s="1340"/>
    </row>
    <row r="226" spans="1:26" ht="25.5" customHeight="1" x14ac:dyDescent="0.25">
      <c r="A226" s="1340"/>
      <c r="B226" s="1340"/>
      <c r="C226" s="1340"/>
      <c r="D226" s="1340"/>
      <c r="E226" s="1340"/>
      <c r="F226" s="1340"/>
      <c r="G226" s="1340"/>
      <c r="H226" s="1340"/>
      <c r="I226" s="1340"/>
      <c r="J226" s="1340"/>
      <c r="K226" s="1340"/>
      <c r="L226" s="1340"/>
      <c r="M226" s="1340"/>
      <c r="N226" s="1340"/>
      <c r="O226" s="1340"/>
      <c r="P226" s="1340"/>
      <c r="Q226" s="1340"/>
      <c r="R226" s="1340"/>
      <c r="S226" s="1340"/>
      <c r="T226" s="1340"/>
      <c r="U226" s="1340"/>
      <c r="V226" s="1340"/>
      <c r="W226" s="1340"/>
      <c r="X226" s="1340"/>
      <c r="Y226" s="1340"/>
      <c r="Z226" s="1340"/>
    </row>
    <row r="227" spans="1:26" ht="25.5" customHeight="1" x14ac:dyDescent="0.25">
      <c r="A227" s="1340"/>
      <c r="B227" s="1340"/>
      <c r="C227" s="1340"/>
      <c r="D227" s="1340"/>
      <c r="E227" s="1340"/>
      <c r="F227" s="1340"/>
      <c r="G227" s="1340"/>
      <c r="H227" s="1340"/>
      <c r="I227" s="1340"/>
      <c r="J227" s="1340"/>
      <c r="K227" s="1340"/>
      <c r="L227" s="1340"/>
      <c r="M227" s="1340"/>
      <c r="N227" s="1340"/>
      <c r="O227" s="1340"/>
      <c r="P227" s="1340"/>
      <c r="Q227" s="1340"/>
      <c r="R227" s="1340"/>
      <c r="S227" s="1340"/>
      <c r="T227" s="1340"/>
      <c r="U227" s="1340"/>
      <c r="V227" s="1340"/>
      <c r="W227" s="1340"/>
      <c r="X227" s="1340"/>
      <c r="Y227" s="1340"/>
      <c r="Z227" s="1340"/>
    </row>
    <row r="228" spans="1:26" ht="25.5" customHeight="1" x14ac:dyDescent="0.25">
      <c r="A228" s="1340"/>
      <c r="B228" s="1340"/>
      <c r="C228" s="1340"/>
      <c r="D228" s="1340"/>
      <c r="E228" s="1340"/>
      <c r="F228" s="1340"/>
      <c r="G228" s="1340"/>
      <c r="H228" s="1340"/>
      <c r="I228" s="1340"/>
      <c r="J228" s="1340"/>
      <c r="K228" s="1340"/>
      <c r="L228" s="1340"/>
      <c r="M228" s="1340"/>
      <c r="N228" s="1340"/>
      <c r="O228" s="1340"/>
      <c r="P228" s="1340"/>
      <c r="Q228" s="1340"/>
      <c r="R228" s="1340"/>
      <c r="S228" s="1340"/>
      <c r="T228" s="1340"/>
      <c r="U228" s="1340"/>
      <c r="V228" s="1340"/>
      <c r="W228" s="1340"/>
      <c r="X228" s="1340"/>
      <c r="Y228" s="1340"/>
      <c r="Z228" s="1340"/>
    </row>
    <row r="229" spans="1:26" ht="25.5" customHeight="1" x14ac:dyDescent="0.25">
      <c r="A229" s="1340"/>
      <c r="B229" s="1340"/>
      <c r="C229" s="1340"/>
      <c r="D229" s="1340"/>
      <c r="E229" s="1340"/>
      <c r="F229" s="1340"/>
      <c r="G229" s="1340"/>
      <c r="H229" s="1340"/>
      <c r="I229" s="1340"/>
      <c r="J229" s="1340"/>
      <c r="K229" s="1340"/>
      <c r="L229" s="1340"/>
      <c r="M229" s="1340"/>
      <c r="N229" s="1340"/>
      <c r="O229" s="1340"/>
      <c r="P229" s="1340"/>
      <c r="Q229" s="1340"/>
      <c r="R229" s="1340"/>
      <c r="S229" s="1340"/>
      <c r="T229" s="1340"/>
      <c r="U229" s="1340"/>
      <c r="V229" s="1340"/>
      <c r="W229" s="1340"/>
      <c r="X229" s="1340"/>
      <c r="Y229" s="1340"/>
      <c r="Z229" s="1340"/>
    </row>
    <row r="230" spans="1:26" ht="25.5" customHeight="1" x14ac:dyDescent="0.25">
      <c r="A230" s="1340"/>
      <c r="B230" s="1340"/>
      <c r="C230" s="1340"/>
      <c r="D230" s="1340"/>
      <c r="E230" s="1340"/>
      <c r="F230" s="1340"/>
      <c r="G230" s="1340"/>
      <c r="H230" s="1340"/>
      <c r="I230" s="1340"/>
      <c r="J230" s="1340"/>
      <c r="K230" s="1340"/>
      <c r="L230" s="1340"/>
      <c r="M230" s="1340"/>
      <c r="N230" s="1340"/>
      <c r="O230" s="1340"/>
      <c r="P230" s="1340"/>
      <c r="Q230" s="1340"/>
      <c r="R230" s="1340"/>
      <c r="S230" s="1340"/>
      <c r="T230" s="1340"/>
      <c r="U230" s="1340"/>
      <c r="V230" s="1340"/>
      <c r="W230" s="1340"/>
      <c r="X230" s="1340"/>
      <c r="Y230" s="1340"/>
      <c r="Z230" s="1340"/>
    </row>
    <row r="231" spans="1:26" ht="25.5" customHeight="1" x14ac:dyDescent="0.25">
      <c r="A231" s="1340"/>
      <c r="B231" s="1340"/>
      <c r="C231" s="1340"/>
      <c r="D231" s="1340"/>
      <c r="E231" s="1340"/>
      <c r="F231" s="1340"/>
      <c r="G231" s="1340"/>
      <c r="H231" s="1340"/>
      <c r="I231" s="1340"/>
      <c r="J231" s="1340"/>
      <c r="K231" s="1340"/>
      <c r="L231" s="1340"/>
      <c r="M231" s="1340"/>
      <c r="N231" s="1340"/>
      <c r="O231" s="1340"/>
      <c r="P231" s="1340"/>
      <c r="Q231" s="1340"/>
      <c r="R231" s="1340"/>
      <c r="S231" s="1340"/>
      <c r="T231" s="1340"/>
      <c r="U231" s="1340"/>
      <c r="V231" s="1340"/>
      <c r="W231" s="1340"/>
      <c r="X231" s="1340"/>
      <c r="Y231" s="1340"/>
      <c r="Z231" s="1340"/>
    </row>
    <row r="232" spans="1:26" ht="25.5" customHeight="1" x14ac:dyDescent="0.25">
      <c r="A232" s="1340"/>
      <c r="B232" s="1340"/>
      <c r="C232" s="1340"/>
      <c r="D232" s="1340"/>
      <c r="E232" s="1340"/>
      <c r="F232" s="1340"/>
      <c r="G232" s="1340"/>
      <c r="H232" s="1340"/>
      <c r="I232" s="1340"/>
      <c r="J232" s="1340"/>
      <c r="K232" s="1340"/>
      <c r="L232" s="1340"/>
      <c r="M232" s="1340"/>
      <c r="N232" s="1340"/>
      <c r="O232" s="1340"/>
      <c r="P232" s="1340"/>
      <c r="Q232" s="1340"/>
      <c r="R232" s="1340"/>
      <c r="S232" s="1340"/>
      <c r="T232" s="1340"/>
      <c r="U232" s="1340"/>
      <c r="V232" s="1340"/>
      <c r="W232" s="1340"/>
      <c r="X232" s="1340"/>
      <c r="Y232" s="1340"/>
      <c r="Z232" s="1340"/>
    </row>
    <row r="233" spans="1:26" ht="25.5" customHeight="1" x14ac:dyDescent="0.25">
      <c r="A233" s="1340"/>
      <c r="B233" s="1340"/>
      <c r="C233" s="1340"/>
      <c r="D233" s="1340"/>
      <c r="E233" s="1340"/>
      <c r="F233" s="1340"/>
      <c r="G233" s="1340"/>
      <c r="H233" s="1340"/>
      <c r="I233" s="1340"/>
      <c r="J233" s="1340"/>
      <c r="K233" s="1340"/>
      <c r="L233" s="1340"/>
      <c r="M233" s="1340"/>
      <c r="N233" s="1340"/>
      <c r="O233" s="1340"/>
      <c r="P233" s="1340"/>
      <c r="Q233" s="1340"/>
      <c r="R233" s="1340"/>
      <c r="S233" s="1340"/>
      <c r="T233" s="1340"/>
      <c r="U233" s="1340"/>
      <c r="V233" s="1340"/>
      <c r="W233" s="1340"/>
      <c r="X233" s="1340"/>
      <c r="Y233" s="1340"/>
      <c r="Z233" s="1340"/>
    </row>
    <row r="234" spans="1:26" ht="25.5" customHeight="1" x14ac:dyDescent="0.25">
      <c r="A234" s="1340"/>
      <c r="B234" s="1340"/>
      <c r="C234" s="1340"/>
      <c r="D234" s="1340"/>
      <c r="E234" s="1340"/>
      <c r="F234" s="1340"/>
      <c r="G234" s="1340"/>
      <c r="H234" s="1340"/>
      <c r="I234" s="1340"/>
      <c r="J234" s="1340"/>
      <c r="K234" s="1340"/>
      <c r="L234" s="1340"/>
      <c r="M234" s="1340"/>
      <c r="N234" s="1340"/>
      <c r="O234" s="1340"/>
      <c r="P234" s="1340"/>
      <c r="Q234" s="1340"/>
      <c r="R234" s="1340"/>
      <c r="S234" s="1340"/>
      <c r="T234" s="1340"/>
      <c r="U234" s="1340"/>
      <c r="V234" s="1340"/>
      <c r="W234" s="1340"/>
      <c r="X234" s="1340"/>
      <c r="Y234" s="1340"/>
      <c r="Z234" s="1340"/>
    </row>
    <row r="235" spans="1:26" ht="25.5" customHeight="1" x14ac:dyDescent="0.25">
      <c r="A235" s="1340"/>
      <c r="B235" s="1340"/>
      <c r="C235" s="1340"/>
      <c r="D235" s="1340"/>
      <c r="E235" s="1340"/>
      <c r="F235" s="1340"/>
      <c r="G235" s="1340"/>
      <c r="H235" s="1340"/>
      <c r="I235" s="1340"/>
      <c r="J235" s="1340"/>
      <c r="K235" s="1340"/>
      <c r="L235" s="1340"/>
      <c r="M235" s="1340"/>
      <c r="N235" s="1340"/>
      <c r="O235" s="1340"/>
      <c r="P235" s="1340"/>
      <c r="Q235" s="1340"/>
      <c r="R235" s="1340"/>
      <c r="S235" s="1340"/>
      <c r="T235" s="1340"/>
      <c r="U235" s="1340"/>
      <c r="V235" s="1340"/>
      <c r="W235" s="1340"/>
      <c r="X235" s="1340"/>
      <c r="Y235" s="1340"/>
      <c r="Z235" s="1340"/>
    </row>
    <row r="236" spans="1:26" ht="25.5" customHeight="1" x14ac:dyDescent="0.25">
      <c r="A236" s="1340"/>
      <c r="B236" s="1340"/>
      <c r="C236" s="1340"/>
      <c r="D236" s="1340"/>
      <c r="E236" s="1340"/>
      <c r="F236" s="1340"/>
      <c r="G236" s="1340"/>
      <c r="H236" s="1340"/>
      <c r="I236" s="1340"/>
      <c r="J236" s="1340"/>
      <c r="K236" s="1340"/>
      <c r="L236" s="1340"/>
      <c r="M236" s="1340"/>
      <c r="N236" s="1340"/>
      <c r="O236" s="1340"/>
      <c r="P236" s="1340"/>
      <c r="Q236" s="1340"/>
      <c r="R236" s="1340"/>
      <c r="S236" s="1340"/>
      <c r="T236" s="1340"/>
      <c r="U236" s="1340"/>
      <c r="V236" s="1340"/>
      <c r="W236" s="1340"/>
      <c r="X236" s="1340"/>
      <c r="Y236" s="1340"/>
      <c r="Z236" s="1340"/>
    </row>
    <row r="237" spans="1:26" ht="25.5" customHeight="1" x14ac:dyDescent="0.25">
      <c r="A237" s="1340"/>
      <c r="B237" s="1340"/>
      <c r="C237" s="1340"/>
      <c r="D237" s="1340"/>
      <c r="E237" s="1340"/>
      <c r="F237" s="1340"/>
      <c r="G237" s="1340"/>
      <c r="H237" s="1340"/>
      <c r="I237" s="1340"/>
      <c r="J237" s="1340"/>
      <c r="K237" s="1340"/>
      <c r="L237" s="1340"/>
      <c r="M237" s="1340"/>
      <c r="N237" s="1340"/>
      <c r="O237" s="1340"/>
      <c r="P237" s="1340"/>
      <c r="Q237" s="1340"/>
      <c r="R237" s="1340"/>
      <c r="S237" s="1340"/>
      <c r="T237" s="1340"/>
      <c r="U237" s="1340"/>
      <c r="V237" s="1340"/>
      <c r="W237" s="1340"/>
      <c r="X237" s="1340"/>
      <c r="Y237" s="1340"/>
      <c r="Z237" s="1340"/>
    </row>
    <row r="238" spans="1:26" ht="25.5" customHeight="1" x14ac:dyDescent="0.25">
      <c r="A238" s="1340"/>
      <c r="B238" s="1340"/>
      <c r="C238" s="1340"/>
      <c r="D238" s="1340"/>
      <c r="E238" s="1340"/>
      <c r="F238" s="1340"/>
      <c r="G238" s="1340"/>
      <c r="H238" s="1340"/>
      <c r="I238" s="1340"/>
      <c r="J238" s="1340"/>
      <c r="K238" s="1340"/>
      <c r="L238" s="1340"/>
      <c r="M238" s="1340"/>
      <c r="N238" s="1340"/>
      <c r="O238" s="1340"/>
      <c r="P238" s="1340"/>
      <c r="Q238" s="1340"/>
      <c r="R238" s="1340"/>
      <c r="S238" s="1340"/>
      <c r="T238" s="1340"/>
      <c r="U238" s="1340"/>
      <c r="V238" s="1340"/>
      <c r="W238" s="1340"/>
      <c r="X238" s="1340"/>
      <c r="Y238" s="1340"/>
      <c r="Z238" s="1340"/>
    </row>
    <row r="239" spans="1:26" ht="25.5" customHeight="1" x14ac:dyDescent="0.25">
      <c r="A239" s="1340"/>
      <c r="B239" s="1340"/>
      <c r="C239" s="1340"/>
      <c r="D239" s="1340"/>
      <c r="E239" s="1340"/>
      <c r="F239" s="1340"/>
      <c r="G239" s="1340"/>
      <c r="H239" s="1340"/>
      <c r="I239" s="1340"/>
      <c r="J239" s="1340"/>
      <c r="K239" s="1340"/>
      <c r="L239" s="1340"/>
      <c r="M239" s="1340"/>
      <c r="N239" s="1340"/>
      <c r="O239" s="1340"/>
      <c r="P239" s="1340"/>
      <c r="Q239" s="1340"/>
      <c r="R239" s="1340"/>
      <c r="S239" s="1340"/>
      <c r="T239" s="1340"/>
      <c r="U239" s="1340"/>
      <c r="V239" s="1340"/>
      <c r="W239" s="1340"/>
      <c r="X239" s="1340"/>
      <c r="Y239" s="1340"/>
      <c r="Z239" s="1340"/>
    </row>
    <row r="240" spans="1:26" ht="25.5" customHeight="1" x14ac:dyDescent="0.25">
      <c r="A240" s="1340"/>
      <c r="B240" s="1340"/>
      <c r="C240" s="1340"/>
      <c r="D240" s="1340"/>
      <c r="E240" s="1340"/>
      <c r="F240" s="1340"/>
      <c r="G240" s="1340"/>
      <c r="H240" s="1340"/>
      <c r="I240" s="1340"/>
      <c r="J240" s="1340"/>
      <c r="K240" s="1340"/>
      <c r="L240" s="1340"/>
      <c r="M240" s="1340"/>
      <c r="N240" s="1340"/>
      <c r="O240" s="1340"/>
      <c r="P240" s="1340"/>
      <c r="Q240" s="1340"/>
      <c r="R240" s="1340"/>
      <c r="S240" s="1340"/>
      <c r="T240" s="1340"/>
      <c r="U240" s="1340"/>
      <c r="V240" s="1340"/>
      <c r="W240" s="1340"/>
      <c r="X240" s="1340"/>
      <c r="Y240" s="1340"/>
      <c r="Z240" s="1340"/>
    </row>
    <row r="241" spans="1:26" ht="25.5" customHeight="1" x14ac:dyDescent="0.25">
      <c r="A241" s="1340"/>
      <c r="B241" s="1340"/>
      <c r="C241" s="1340"/>
      <c r="D241" s="1340"/>
      <c r="E241" s="1340"/>
      <c r="F241" s="1340"/>
      <c r="G241" s="1340"/>
      <c r="H241" s="1340"/>
      <c r="I241" s="1340"/>
      <c r="J241" s="1340"/>
      <c r="K241" s="1340"/>
      <c r="L241" s="1340"/>
      <c r="M241" s="1340"/>
      <c r="N241" s="1340"/>
      <c r="O241" s="1340"/>
      <c r="P241" s="1340"/>
      <c r="Q241" s="1340"/>
      <c r="R241" s="1340"/>
      <c r="S241" s="1340"/>
      <c r="T241" s="1340"/>
      <c r="U241" s="1340"/>
      <c r="V241" s="1340"/>
      <c r="W241" s="1340"/>
      <c r="X241" s="1340"/>
      <c r="Y241" s="1340"/>
      <c r="Z241" s="1340"/>
    </row>
    <row r="242" spans="1:26" ht="25.5" customHeight="1" x14ac:dyDescent="0.25">
      <c r="A242" s="1340"/>
      <c r="B242" s="1340"/>
      <c r="C242" s="1340"/>
      <c r="D242" s="1340"/>
      <c r="E242" s="1340"/>
      <c r="F242" s="1340"/>
      <c r="G242" s="1340"/>
      <c r="H242" s="1340"/>
      <c r="I242" s="1340"/>
      <c r="J242" s="1340"/>
      <c r="K242" s="1340"/>
      <c r="L242" s="1340"/>
      <c r="M242" s="1340"/>
      <c r="N242" s="1340"/>
      <c r="O242" s="1340"/>
      <c r="P242" s="1340"/>
      <c r="Q242" s="1340"/>
      <c r="R242" s="1340"/>
      <c r="S242" s="1340"/>
      <c r="T242" s="1340"/>
      <c r="U242" s="1340"/>
      <c r="V242" s="1340"/>
      <c r="W242" s="1340"/>
      <c r="X242" s="1340"/>
      <c r="Y242" s="1340"/>
      <c r="Z242" s="1340"/>
    </row>
    <row r="243" spans="1:26" ht="25.5" customHeight="1" x14ac:dyDescent="0.25">
      <c r="A243" s="1340"/>
      <c r="B243" s="1340"/>
      <c r="C243" s="1340"/>
      <c r="D243" s="1340"/>
      <c r="E243" s="1340"/>
      <c r="F243" s="1340"/>
      <c r="G243" s="1340"/>
      <c r="H243" s="1340"/>
      <c r="I243" s="1340"/>
      <c r="J243" s="1340"/>
      <c r="K243" s="1340"/>
      <c r="L243" s="1340"/>
      <c r="M243" s="1340"/>
      <c r="N243" s="1340"/>
      <c r="O243" s="1340"/>
      <c r="P243" s="1340"/>
      <c r="Q243" s="1340"/>
      <c r="R243" s="1340"/>
      <c r="S243" s="1340"/>
      <c r="T243" s="1340"/>
      <c r="U243" s="1340"/>
      <c r="V243" s="1340"/>
      <c r="W243" s="1340"/>
      <c r="X243" s="1340"/>
      <c r="Y243" s="1340"/>
      <c r="Z243" s="1340"/>
    </row>
    <row r="244" spans="1:26" ht="25.5" customHeight="1" x14ac:dyDescent="0.25">
      <c r="A244" s="1340"/>
      <c r="B244" s="1340"/>
      <c r="C244" s="1340"/>
      <c r="D244" s="1340"/>
      <c r="E244" s="1340"/>
      <c r="F244" s="1340"/>
      <c r="G244" s="1340"/>
      <c r="H244" s="1340"/>
      <c r="I244" s="1340"/>
      <c r="J244" s="1340"/>
      <c r="K244" s="1340"/>
      <c r="L244" s="1340"/>
      <c r="M244" s="1340"/>
      <c r="N244" s="1340"/>
      <c r="O244" s="1340"/>
      <c r="P244" s="1340"/>
      <c r="Q244" s="1340"/>
      <c r="R244" s="1340"/>
      <c r="S244" s="1340"/>
      <c r="T244" s="1340"/>
      <c r="U244" s="1340"/>
      <c r="V244" s="1340"/>
      <c r="W244" s="1340"/>
      <c r="X244" s="1340"/>
      <c r="Y244" s="1340"/>
      <c r="Z244" s="1340"/>
    </row>
    <row r="245" spans="1:26" ht="25.5" customHeight="1" x14ac:dyDescent="0.25">
      <c r="A245" s="1340"/>
      <c r="B245" s="1340"/>
      <c r="C245" s="1340"/>
      <c r="D245" s="1340"/>
      <c r="E245" s="1340"/>
      <c r="F245" s="1340"/>
      <c r="G245" s="1340"/>
      <c r="H245" s="1340"/>
      <c r="I245" s="1340"/>
      <c r="J245" s="1340"/>
      <c r="K245" s="1340"/>
      <c r="L245" s="1340"/>
      <c r="M245" s="1340"/>
      <c r="N245" s="1340"/>
      <c r="O245" s="1340"/>
      <c r="P245" s="1340"/>
      <c r="Q245" s="1340"/>
      <c r="R245" s="1340"/>
      <c r="S245" s="1340"/>
      <c r="T245" s="1340"/>
      <c r="U245" s="1340"/>
      <c r="V245" s="1340"/>
      <c r="W245" s="1340"/>
      <c r="X245" s="1340"/>
      <c r="Y245" s="1340"/>
      <c r="Z245" s="1340"/>
    </row>
    <row r="246" spans="1:26" ht="25.5" customHeight="1" x14ac:dyDescent="0.25">
      <c r="A246" s="1340"/>
      <c r="B246" s="1340"/>
      <c r="C246" s="1340"/>
      <c r="D246" s="1340"/>
      <c r="E246" s="1340"/>
      <c r="F246" s="1340"/>
      <c r="G246" s="1340"/>
      <c r="H246" s="1340"/>
      <c r="I246" s="1340"/>
      <c r="J246" s="1340"/>
      <c r="K246" s="1340"/>
      <c r="L246" s="1340"/>
      <c r="M246" s="1340"/>
      <c r="N246" s="1340"/>
      <c r="O246" s="1340"/>
      <c r="P246" s="1340"/>
      <c r="Q246" s="1340"/>
      <c r="R246" s="1340"/>
      <c r="S246" s="1340"/>
      <c r="T246" s="1340"/>
      <c r="U246" s="1340"/>
      <c r="V246" s="1340"/>
      <c r="W246" s="1340"/>
      <c r="X246" s="1340"/>
      <c r="Y246" s="1340"/>
      <c r="Z246" s="1340"/>
    </row>
    <row r="247" spans="1:26" ht="25.5" customHeight="1" x14ac:dyDescent="0.25">
      <c r="A247" s="1340"/>
      <c r="B247" s="1340"/>
      <c r="C247" s="1340"/>
      <c r="D247" s="1340"/>
      <c r="E247" s="1340"/>
      <c r="F247" s="1340"/>
      <c r="G247" s="1340"/>
      <c r="H247" s="1340"/>
      <c r="I247" s="1340"/>
      <c r="J247" s="1340"/>
      <c r="K247" s="1340"/>
      <c r="L247" s="1340"/>
      <c r="M247" s="1340"/>
      <c r="N247" s="1340"/>
      <c r="O247" s="1340"/>
      <c r="P247" s="1340"/>
      <c r="Q247" s="1340"/>
      <c r="R247" s="1340"/>
      <c r="S247" s="1340"/>
      <c r="T247" s="1340"/>
      <c r="U247" s="1340"/>
      <c r="V247" s="1340"/>
      <c r="W247" s="1340"/>
      <c r="X247" s="1340"/>
      <c r="Y247" s="1340"/>
      <c r="Z247" s="1340"/>
    </row>
    <row r="248" spans="1:26" ht="25.5" customHeight="1" x14ac:dyDescent="0.25">
      <c r="A248" s="1340"/>
      <c r="B248" s="1340"/>
      <c r="C248" s="1340"/>
      <c r="D248" s="1340"/>
      <c r="E248" s="1340"/>
      <c r="F248" s="1340"/>
      <c r="G248" s="1340"/>
      <c r="H248" s="1340"/>
      <c r="I248" s="1340"/>
      <c r="J248" s="1340"/>
      <c r="K248" s="1340"/>
      <c r="L248" s="1340"/>
      <c r="M248" s="1340"/>
      <c r="N248" s="1340"/>
      <c r="O248" s="1340"/>
      <c r="P248" s="1340"/>
      <c r="Q248" s="1340"/>
      <c r="R248" s="1340"/>
      <c r="S248" s="1340"/>
      <c r="T248" s="1340"/>
      <c r="U248" s="1340"/>
      <c r="V248" s="1340"/>
      <c r="W248" s="1340"/>
      <c r="X248" s="1340"/>
      <c r="Y248" s="1340"/>
      <c r="Z248" s="1340"/>
    </row>
    <row r="249" spans="1:26" ht="25.5" customHeight="1" x14ac:dyDescent="0.25">
      <c r="A249" s="1340"/>
      <c r="B249" s="1340"/>
      <c r="C249" s="1340"/>
      <c r="D249" s="1340"/>
      <c r="E249" s="1340"/>
      <c r="F249" s="1340"/>
      <c r="G249" s="1340"/>
      <c r="H249" s="1340"/>
      <c r="I249" s="1340"/>
      <c r="J249" s="1340"/>
      <c r="K249" s="1340"/>
      <c r="L249" s="1340"/>
      <c r="M249" s="1340"/>
      <c r="N249" s="1340"/>
      <c r="O249" s="1340"/>
      <c r="P249" s="1340"/>
      <c r="Q249" s="1340"/>
      <c r="R249" s="1340"/>
      <c r="S249" s="1340"/>
      <c r="T249" s="1340"/>
      <c r="U249" s="1340"/>
      <c r="V249" s="1340"/>
      <c r="W249" s="1340"/>
      <c r="X249" s="1340"/>
      <c r="Y249" s="1340"/>
      <c r="Z249" s="1340"/>
    </row>
    <row r="250" spans="1:26" ht="25.5" customHeight="1" x14ac:dyDescent="0.25">
      <c r="A250" s="1340"/>
      <c r="B250" s="1340"/>
      <c r="C250" s="1340"/>
      <c r="D250" s="1340"/>
      <c r="E250" s="1340"/>
      <c r="F250" s="1340"/>
      <c r="G250" s="1340"/>
      <c r="H250" s="1340"/>
      <c r="I250" s="1340"/>
      <c r="J250" s="1340"/>
      <c r="K250" s="1340"/>
      <c r="L250" s="1340"/>
      <c r="M250" s="1340"/>
      <c r="N250" s="1340"/>
      <c r="O250" s="1340"/>
      <c r="P250" s="1340"/>
      <c r="Q250" s="1340"/>
      <c r="R250" s="1340"/>
      <c r="S250" s="1340"/>
      <c r="T250" s="1340"/>
      <c r="U250" s="1340"/>
      <c r="V250" s="1340"/>
      <c r="W250" s="1340"/>
      <c r="X250" s="1340"/>
      <c r="Y250" s="1340"/>
      <c r="Z250" s="1340"/>
    </row>
    <row r="251" spans="1:26" ht="25.5" customHeight="1" x14ac:dyDescent="0.25">
      <c r="A251" s="1340"/>
      <c r="B251" s="1340"/>
      <c r="C251" s="1340"/>
      <c r="D251" s="1340"/>
      <c r="E251" s="1340"/>
      <c r="F251" s="1340"/>
      <c r="G251" s="1340"/>
      <c r="H251" s="1340"/>
      <c r="I251" s="1340"/>
      <c r="J251" s="1340"/>
      <c r="K251" s="1340"/>
      <c r="L251" s="1340"/>
      <c r="M251" s="1340"/>
      <c r="N251" s="1340"/>
      <c r="O251" s="1340"/>
      <c r="P251" s="1340"/>
      <c r="Q251" s="1340"/>
      <c r="R251" s="1340"/>
      <c r="S251" s="1340"/>
      <c r="T251" s="1340"/>
      <c r="U251" s="1340"/>
      <c r="V251" s="1340"/>
      <c r="W251" s="1340"/>
      <c r="X251" s="1340"/>
      <c r="Y251" s="1340"/>
      <c r="Z251" s="1340"/>
    </row>
    <row r="252" spans="1:26" ht="25.5" customHeight="1" x14ac:dyDescent="0.25">
      <c r="A252" s="1340"/>
      <c r="B252" s="1340"/>
      <c r="C252" s="1340"/>
      <c r="D252" s="1340"/>
      <c r="E252" s="1340"/>
      <c r="F252" s="1340"/>
      <c r="G252" s="1340"/>
      <c r="H252" s="1340"/>
      <c r="I252" s="1340"/>
      <c r="J252" s="1340"/>
      <c r="K252" s="1340"/>
      <c r="L252" s="1340"/>
      <c r="M252" s="1340"/>
      <c r="N252" s="1340"/>
      <c r="O252" s="1340"/>
      <c r="P252" s="1340"/>
      <c r="Q252" s="1340"/>
      <c r="R252" s="1340"/>
      <c r="S252" s="1340"/>
      <c r="T252" s="1340"/>
      <c r="U252" s="1340"/>
      <c r="V252" s="1340"/>
      <c r="W252" s="1340"/>
      <c r="X252" s="1340"/>
      <c r="Y252" s="1340"/>
      <c r="Z252" s="1340"/>
    </row>
    <row r="253" spans="1:26" ht="25.5" customHeight="1" x14ac:dyDescent="0.25">
      <c r="A253" s="1340"/>
      <c r="B253" s="1340"/>
      <c r="C253" s="1340"/>
      <c r="D253" s="1340"/>
      <c r="E253" s="1340"/>
      <c r="F253" s="1340"/>
      <c r="G253" s="1340"/>
      <c r="H253" s="1340"/>
      <c r="I253" s="1340"/>
      <c r="J253" s="1340"/>
      <c r="K253" s="1340"/>
      <c r="L253" s="1340"/>
      <c r="M253" s="1340"/>
      <c r="N253" s="1340"/>
      <c r="O253" s="1340"/>
      <c r="P253" s="1340"/>
      <c r="Q253" s="1340"/>
      <c r="R253" s="1340"/>
      <c r="S253" s="1340"/>
      <c r="T253" s="1340"/>
      <c r="U253" s="1340"/>
      <c r="V253" s="1340"/>
      <c r="W253" s="1340"/>
      <c r="X253" s="1340"/>
      <c r="Y253" s="1340"/>
      <c r="Z253" s="1340"/>
    </row>
    <row r="254" spans="1:26" ht="25.5" customHeight="1" x14ac:dyDescent="0.25">
      <c r="A254" s="1340"/>
      <c r="B254" s="1340"/>
      <c r="C254" s="1340"/>
      <c r="D254" s="1340"/>
      <c r="E254" s="1340"/>
      <c r="F254" s="1340"/>
      <c r="G254" s="1340"/>
      <c r="H254" s="1340"/>
      <c r="I254" s="1340"/>
      <c r="J254" s="1340"/>
      <c r="K254" s="1340"/>
      <c r="L254" s="1340"/>
      <c r="M254" s="1340"/>
      <c r="N254" s="1340"/>
      <c r="O254" s="1340"/>
      <c r="P254" s="1340"/>
      <c r="Q254" s="1340"/>
      <c r="R254" s="1340"/>
      <c r="S254" s="1340"/>
      <c r="T254" s="1340"/>
      <c r="U254" s="1340"/>
      <c r="V254" s="1340"/>
      <c r="W254" s="1340"/>
      <c r="X254" s="1340"/>
      <c r="Y254" s="1340"/>
      <c r="Z254" s="1340"/>
    </row>
    <row r="255" spans="1:26" ht="25.5" customHeight="1" x14ac:dyDescent="0.25">
      <c r="A255" s="1340"/>
      <c r="B255" s="1340"/>
      <c r="C255" s="1340"/>
      <c r="D255" s="1340"/>
      <c r="E255" s="1340"/>
      <c r="F255" s="1340"/>
      <c r="G255" s="1340"/>
      <c r="H255" s="1340"/>
      <c r="I255" s="1340"/>
      <c r="J255" s="1340"/>
      <c r="K255" s="1340"/>
      <c r="L255" s="1340"/>
      <c r="M255" s="1340"/>
      <c r="N255" s="1340"/>
      <c r="O255" s="1340"/>
      <c r="P255" s="1340"/>
      <c r="Q255" s="1340"/>
      <c r="R255" s="1340"/>
      <c r="S255" s="1340"/>
      <c r="T255" s="1340"/>
      <c r="U255" s="1340"/>
      <c r="V255" s="1340"/>
      <c r="W255" s="1340"/>
      <c r="X255" s="1340"/>
      <c r="Y255" s="1340"/>
      <c r="Z255" s="1340"/>
    </row>
    <row r="256" spans="1:26" ht="25.5" customHeight="1" x14ac:dyDescent="0.25">
      <c r="A256" s="1340"/>
      <c r="B256" s="1340"/>
      <c r="C256" s="1340"/>
      <c r="D256" s="1340"/>
      <c r="E256" s="1340"/>
      <c r="F256" s="1340"/>
      <c r="G256" s="1340"/>
      <c r="H256" s="1340"/>
      <c r="I256" s="1340"/>
      <c r="J256" s="1340"/>
      <c r="K256" s="1340"/>
      <c r="L256" s="1340"/>
      <c r="M256" s="1340"/>
      <c r="N256" s="1340"/>
      <c r="O256" s="1340"/>
      <c r="P256" s="1340"/>
      <c r="Q256" s="1340"/>
      <c r="R256" s="1340"/>
      <c r="S256" s="1340"/>
      <c r="T256" s="1340"/>
      <c r="U256" s="1340"/>
      <c r="V256" s="1340"/>
      <c r="W256" s="1340"/>
      <c r="X256" s="1340"/>
      <c r="Y256" s="1340"/>
      <c r="Z256" s="1340"/>
    </row>
    <row r="257" spans="1:26" ht="25.5" customHeight="1" x14ac:dyDescent="0.25">
      <c r="A257" s="1340"/>
      <c r="B257" s="1340"/>
      <c r="C257" s="1340"/>
      <c r="D257" s="1340"/>
      <c r="E257" s="1340"/>
      <c r="F257" s="1340"/>
      <c r="G257" s="1340"/>
      <c r="H257" s="1340"/>
      <c r="I257" s="1340"/>
      <c r="J257" s="1340"/>
      <c r="K257" s="1340"/>
      <c r="L257" s="1340"/>
      <c r="M257" s="1340"/>
      <c r="N257" s="1340"/>
      <c r="O257" s="1340"/>
      <c r="P257" s="1340"/>
      <c r="Q257" s="1340"/>
      <c r="R257" s="1340"/>
      <c r="S257" s="1340"/>
      <c r="T257" s="1340"/>
      <c r="U257" s="1340"/>
      <c r="V257" s="1340"/>
      <c r="W257" s="1340"/>
      <c r="X257" s="1340"/>
      <c r="Y257" s="1340"/>
      <c r="Z257" s="1340"/>
    </row>
    <row r="258" spans="1:26" ht="25.5" customHeight="1" x14ac:dyDescent="0.25">
      <c r="A258" s="1340"/>
      <c r="B258" s="1340"/>
      <c r="C258" s="1340"/>
      <c r="D258" s="1340"/>
      <c r="E258" s="1340"/>
      <c r="F258" s="1340"/>
      <c r="G258" s="1340"/>
      <c r="H258" s="1340"/>
      <c r="I258" s="1340"/>
      <c r="J258" s="1340"/>
      <c r="K258" s="1340"/>
      <c r="L258" s="1340"/>
      <c r="M258" s="1340"/>
      <c r="N258" s="1340"/>
      <c r="O258" s="1340"/>
      <c r="P258" s="1340"/>
      <c r="Q258" s="1340"/>
      <c r="R258" s="1340"/>
      <c r="S258" s="1340"/>
      <c r="T258" s="1340"/>
      <c r="U258" s="1340"/>
      <c r="V258" s="1340"/>
      <c r="W258" s="1340"/>
      <c r="X258" s="1340"/>
      <c r="Y258" s="1340"/>
      <c r="Z258" s="1340"/>
    </row>
    <row r="259" spans="1:26" ht="25.5" customHeight="1" x14ac:dyDescent="0.25">
      <c r="A259" s="1340"/>
      <c r="B259" s="1340"/>
      <c r="C259" s="1340"/>
      <c r="D259" s="1340"/>
      <c r="E259" s="1340"/>
      <c r="F259" s="1340"/>
      <c r="G259" s="1340"/>
      <c r="H259" s="1340"/>
      <c r="I259" s="1340"/>
      <c r="J259" s="1340"/>
      <c r="K259" s="1340"/>
      <c r="L259" s="1340"/>
      <c r="M259" s="1340"/>
      <c r="N259" s="1340"/>
      <c r="O259" s="1340"/>
      <c r="P259" s="1340"/>
      <c r="Q259" s="1340"/>
      <c r="R259" s="1340"/>
      <c r="S259" s="1340"/>
      <c r="T259" s="1340"/>
      <c r="U259" s="1340"/>
      <c r="V259" s="1340"/>
      <c r="W259" s="1340"/>
      <c r="X259" s="1340"/>
      <c r="Y259" s="1340"/>
      <c r="Z259" s="1340"/>
    </row>
    <row r="260" spans="1:26" ht="25.5" customHeight="1" x14ac:dyDescent="0.25">
      <c r="A260" s="1340"/>
      <c r="B260" s="1340"/>
      <c r="C260" s="1340"/>
      <c r="D260" s="1340"/>
      <c r="E260" s="1340"/>
      <c r="F260" s="1340"/>
      <c r="G260" s="1340"/>
      <c r="H260" s="1340"/>
      <c r="I260" s="1340"/>
      <c r="J260" s="1340"/>
      <c r="K260" s="1340"/>
      <c r="L260" s="1340"/>
      <c r="M260" s="1340"/>
      <c r="N260" s="1340"/>
      <c r="O260" s="1340"/>
      <c r="P260" s="1340"/>
      <c r="Q260" s="1340"/>
      <c r="R260" s="1340"/>
      <c r="S260" s="1340"/>
      <c r="T260" s="1340"/>
      <c r="U260" s="1340"/>
      <c r="V260" s="1340"/>
      <c r="W260" s="1340"/>
      <c r="X260" s="1340"/>
      <c r="Y260" s="1340"/>
      <c r="Z260" s="1340"/>
    </row>
    <row r="261" spans="1:26" ht="25.5" customHeight="1" x14ac:dyDescent="0.25">
      <c r="A261" s="1340"/>
      <c r="B261" s="1340"/>
      <c r="C261" s="1340"/>
      <c r="D261" s="1340"/>
      <c r="E261" s="1340"/>
      <c r="F261" s="1340"/>
      <c r="G261" s="1340"/>
      <c r="H261" s="1340"/>
      <c r="I261" s="1340"/>
      <c r="J261" s="1340"/>
      <c r="K261" s="1340"/>
      <c r="L261" s="1340"/>
      <c r="M261" s="1340"/>
      <c r="N261" s="1340"/>
      <c r="O261" s="1340"/>
      <c r="P261" s="1340"/>
      <c r="Q261" s="1340"/>
      <c r="R261" s="1340"/>
      <c r="S261" s="1340"/>
      <c r="T261" s="1340"/>
      <c r="U261" s="1340"/>
      <c r="V261" s="1340"/>
      <c r="W261" s="1340"/>
      <c r="X261" s="1340"/>
      <c r="Y261" s="1340"/>
      <c r="Z261" s="1340"/>
    </row>
    <row r="262" spans="1:26" ht="25.5" customHeight="1" x14ac:dyDescent="0.25">
      <c r="A262" s="1340"/>
      <c r="B262" s="1340"/>
      <c r="C262" s="1340"/>
      <c r="D262" s="1340"/>
      <c r="E262" s="1340"/>
      <c r="F262" s="1340"/>
      <c r="G262" s="1340"/>
      <c r="H262" s="1340"/>
      <c r="I262" s="1340"/>
      <c r="J262" s="1340"/>
      <c r="K262" s="1340"/>
      <c r="L262" s="1340"/>
      <c r="M262" s="1340"/>
      <c r="N262" s="1340"/>
      <c r="O262" s="1340"/>
      <c r="P262" s="1340"/>
      <c r="Q262" s="1340"/>
      <c r="R262" s="1340"/>
      <c r="S262" s="1340"/>
      <c r="T262" s="1340"/>
      <c r="U262" s="1340"/>
      <c r="V262" s="1340"/>
      <c r="W262" s="1340"/>
      <c r="X262" s="1340"/>
      <c r="Y262" s="1340"/>
      <c r="Z262" s="1340"/>
    </row>
    <row r="263" spans="1:26" ht="25.5" customHeight="1" x14ac:dyDescent="0.25">
      <c r="A263" s="1340"/>
      <c r="B263" s="1340"/>
      <c r="C263" s="1340"/>
      <c r="D263" s="1340"/>
      <c r="E263" s="1340"/>
      <c r="F263" s="1340"/>
      <c r="G263" s="1340"/>
      <c r="H263" s="1340"/>
      <c r="I263" s="1340"/>
      <c r="J263" s="1340"/>
      <c r="K263" s="1340"/>
      <c r="L263" s="1340"/>
      <c r="M263" s="1340"/>
      <c r="N263" s="1340"/>
      <c r="O263" s="1340"/>
      <c r="P263" s="1340"/>
      <c r="Q263" s="1340"/>
      <c r="R263" s="1340"/>
      <c r="S263" s="1340"/>
      <c r="T263" s="1340"/>
      <c r="U263" s="1340"/>
      <c r="V263" s="1340"/>
      <c r="W263" s="1340"/>
      <c r="X263" s="1340"/>
      <c r="Y263" s="1340"/>
      <c r="Z263" s="1340"/>
    </row>
    <row r="264" spans="1:26" ht="25.5" customHeight="1" x14ac:dyDescent="0.25">
      <c r="A264" s="1340"/>
      <c r="B264" s="1340"/>
      <c r="C264" s="1340"/>
      <c r="D264" s="1340"/>
      <c r="E264" s="1340"/>
      <c r="F264" s="1340"/>
      <c r="G264" s="1340"/>
      <c r="H264" s="1340"/>
      <c r="I264" s="1340"/>
      <c r="J264" s="1340"/>
      <c r="K264" s="1340"/>
      <c r="L264" s="1340"/>
      <c r="M264" s="1340"/>
      <c r="N264" s="1340"/>
      <c r="O264" s="1340"/>
      <c r="P264" s="1340"/>
      <c r="Q264" s="1340"/>
      <c r="R264" s="1340"/>
      <c r="S264" s="1340"/>
      <c r="T264" s="1340"/>
      <c r="U264" s="1340"/>
      <c r="V264" s="1340"/>
      <c r="W264" s="1340"/>
      <c r="X264" s="1340"/>
      <c r="Y264" s="1340"/>
      <c r="Z264" s="1340"/>
    </row>
    <row r="265" spans="1:26" ht="25.5" customHeight="1" x14ac:dyDescent="0.25">
      <c r="A265" s="1340"/>
      <c r="B265" s="1340"/>
      <c r="C265" s="1340"/>
      <c r="D265" s="1340"/>
      <c r="E265" s="1340"/>
      <c r="F265" s="1340"/>
      <c r="G265" s="1340"/>
      <c r="H265" s="1340"/>
      <c r="I265" s="1340"/>
      <c r="J265" s="1340"/>
      <c r="K265" s="1340"/>
      <c r="L265" s="1340"/>
      <c r="M265" s="1340"/>
      <c r="N265" s="1340"/>
      <c r="O265" s="1340"/>
      <c r="P265" s="1340"/>
      <c r="Q265" s="1340"/>
      <c r="R265" s="1340"/>
      <c r="S265" s="1340"/>
      <c r="T265" s="1340"/>
      <c r="U265" s="1340"/>
      <c r="V265" s="1340"/>
      <c r="W265" s="1340"/>
      <c r="X265" s="1340"/>
      <c r="Y265" s="1340"/>
      <c r="Z265" s="1340"/>
    </row>
    <row r="266" spans="1:26" ht="25.5" customHeight="1" x14ac:dyDescent="0.25">
      <c r="A266" s="1340"/>
      <c r="B266" s="1340"/>
      <c r="C266" s="1340"/>
      <c r="D266" s="1340"/>
      <c r="E266" s="1340"/>
      <c r="F266" s="1340"/>
      <c r="G266" s="1340"/>
      <c r="H266" s="1340"/>
      <c r="I266" s="1340"/>
      <c r="J266" s="1340"/>
      <c r="K266" s="1340"/>
      <c r="L266" s="1340"/>
      <c r="M266" s="1340"/>
      <c r="N266" s="1340"/>
      <c r="O266" s="1340"/>
      <c r="P266" s="1340"/>
      <c r="Q266" s="1340"/>
      <c r="R266" s="1340"/>
      <c r="S266" s="1340"/>
      <c r="T266" s="1340"/>
      <c r="U266" s="1340"/>
      <c r="V266" s="1340"/>
      <c r="W266" s="1340"/>
      <c r="X266" s="1340"/>
      <c r="Y266" s="1340"/>
      <c r="Z266" s="1340"/>
    </row>
    <row r="267" spans="1:26" ht="25.5" customHeight="1" x14ac:dyDescent="0.25">
      <c r="A267" s="1340"/>
      <c r="B267" s="1340"/>
      <c r="C267" s="1340"/>
      <c r="D267" s="1340"/>
      <c r="E267" s="1340"/>
      <c r="F267" s="1340"/>
      <c r="G267" s="1340"/>
      <c r="H267" s="1340"/>
      <c r="I267" s="1340"/>
      <c r="J267" s="1340"/>
      <c r="K267" s="1340"/>
      <c r="L267" s="1340"/>
      <c r="M267" s="1340"/>
      <c r="N267" s="1340"/>
      <c r="O267" s="1340"/>
      <c r="P267" s="1340"/>
      <c r="Q267" s="1340"/>
      <c r="R267" s="1340"/>
      <c r="S267" s="1340"/>
      <c r="T267" s="1340"/>
      <c r="U267" s="1340"/>
      <c r="V267" s="1340"/>
      <c r="W267" s="1340"/>
      <c r="X267" s="1340"/>
      <c r="Y267" s="1340"/>
      <c r="Z267" s="1340"/>
    </row>
    <row r="268" spans="1:26" ht="25.5" customHeight="1" x14ac:dyDescent="0.25">
      <c r="A268" s="1340"/>
      <c r="B268" s="1340"/>
      <c r="C268" s="1340"/>
      <c r="D268" s="1340"/>
      <c r="E268" s="1340"/>
      <c r="F268" s="1340"/>
      <c r="G268" s="1340"/>
      <c r="H268" s="1340"/>
      <c r="I268" s="1340"/>
      <c r="J268" s="1340"/>
      <c r="K268" s="1340"/>
      <c r="L268" s="1340"/>
      <c r="M268" s="1340"/>
      <c r="N268" s="1340"/>
      <c r="O268" s="1340"/>
      <c r="P268" s="1340"/>
      <c r="Q268" s="1340"/>
      <c r="R268" s="1340"/>
      <c r="S268" s="1340"/>
      <c r="T268" s="1340"/>
      <c r="U268" s="1340"/>
      <c r="V268" s="1340"/>
      <c r="W268" s="1340"/>
      <c r="X268" s="1340"/>
      <c r="Y268" s="1340"/>
      <c r="Z268" s="1340"/>
    </row>
    <row r="269" spans="1:26" ht="25.5" customHeight="1" x14ac:dyDescent="0.25">
      <c r="A269" s="1340"/>
      <c r="B269" s="1340"/>
      <c r="C269" s="1340"/>
      <c r="D269" s="1340"/>
      <c r="E269" s="1340"/>
      <c r="F269" s="1340"/>
      <c r="G269" s="1340"/>
      <c r="H269" s="1340"/>
      <c r="I269" s="1340"/>
      <c r="J269" s="1340"/>
      <c r="K269" s="1340"/>
      <c r="L269" s="1340"/>
      <c r="M269" s="1340"/>
      <c r="N269" s="1340"/>
      <c r="O269" s="1340"/>
      <c r="P269" s="1340"/>
      <c r="Q269" s="1340"/>
      <c r="R269" s="1340"/>
      <c r="S269" s="1340"/>
      <c r="T269" s="1340"/>
      <c r="U269" s="1340"/>
      <c r="V269" s="1340"/>
      <c r="W269" s="1340"/>
      <c r="X269" s="1340"/>
      <c r="Y269" s="1340"/>
      <c r="Z269" s="1340"/>
    </row>
    <row r="270" spans="1:26" ht="25.5" customHeight="1" x14ac:dyDescent="0.25">
      <c r="A270" s="1340"/>
      <c r="B270" s="1340"/>
      <c r="C270" s="1340"/>
      <c r="D270" s="1340"/>
      <c r="E270" s="1340"/>
      <c r="F270" s="1340"/>
      <c r="G270" s="1340"/>
      <c r="H270" s="1340"/>
      <c r="I270" s="1340"/>
      <c r="J270" s="1340"/>
      <c r="K270" s="1340"/>
      <c r="L270" s="1340"/>
      <c r="M270" s="1340"/>
      <c r="N270" s="1340"/>
      <c r="O270" s="1340"/>
      <c r="P270" s="1340"/>
      <c r="Q270" s="1340"/>
      <c r="R270" s="1340"/>
      <c r="S270" s="1340"/>
      <c r="T270" s="1340"/>
      <c r="U270" s="1340"/>
      <c r="V270" s="1340"/>
      <c r="W270" s="1340"/>
      <c r="X270" s="1340"/>
      <c r="Y270" s="1340"/>
      <c r="Z270" s="1340"/>
    </row>
    <row r="271" spans="1:26" ht="25.5" customHeight="1" x14ac:dyDescent="0.25">
      <c r="A271" s="1340"/>
      <c r="B271" s="1340"/>
      <c r="C271" s="1340"/>
      <c r="D271" s="1340"/>
      <c r="E271" s="1340"/>
      <c r="F271" s="1340"/>
      <c r="G271" s="1340"/>
      <c r="H271" s="1340"/>
      <c r="I271" s="1340"/>
      <c r="J271" s="1340"/>
      <c r="K271" s="1340"/>
      <c r="L271" s="1340"/>
      <c r="M271" s="1340"/>
      <c r="N271" s="1340"/>
      <c r="O271" s="1340"/>
      <c r="P271" s="1340"/>
      <c r="Q271" s="1340"/>
      <c r="R271" s="1340"/>
      <c r="S271" s="1340"/>
      <c r="T271" s="1340"/>
      <c r="U271" s="1340"/>
      <c r="V271" s="1340"/>
      <c r="W271" s="1340"/>
      <c r="X271" s="1340"/>
      <c r="Y271" s="1340"/>
      <c r="Z271" s="1340"/>
    </row>
    <row r="272" spans="1:26" ht="25.5" customHeight="1" x14ac:dyDescent="0.25">
      <c r="A272" s="1340"/>
      <c r="B272" s="1340"/>
      <c r="C272" s="1340"/>
      <c r="D272" s="1340"/>
      <c r="E272" s="1340"/>
      <c r="F272" s="1340"/>
      <c r="G272" s="1340"/>
      <c r="H272" s="1340"/>
      <c r="I272" s="1340"/>
      <c r="J272" s="1340"/>
      <c r="K272" s="1340"/>
      <c r="L272" s="1340"/>
      <c r="M272" s="1340"/>
      <c r="N272" s="1340"/>
      <c r="O272" s="1340"/>
      <c r="P272" s="1340"/>
      <c r="Q272" s="1340"/>
      <c r="R272" s="1340"/>
      <c r="S272" s="1340"/>
      <c r="T272" s="1340"/>
      <c r="U272" s="1340"/>
      <c r="V272" s="1340"/>
      <c r="W272" s="1340"/>
      <c r="X272" s="1340"/>
      <c r="Y272" s="1340"/>
      <c r="Z272" s="1340"/>
    </row>
    <row r="273" spans="1:26" ht="25.5" customHeight="1" x14ac:dyDescent="0.25">
      <c r="A273" s="1340"/>
      <c r="B273" s="1340"/>
      <c r="C273" s="1340"/>
      <c r="D273" s="1340"/>
      <c r="E273" s="1340"/>
      <c r="F273" s="1340"/>
      <c r="G273" s="1340"/>
      <c r="H273" s="1340"/>
      <c r="I273" s="1340"/>
      <c r="J273" s="1340"/>
      <c r="K273" s="1340"/>
      <c r="L273" s="1340"/>
      <c r="M273" s="1340"/>
      <c r="N273" s="1340"/>
      <c r="O273" s="1340"/>
      <c r="P273" s="1340"/>
      <c r="Q273" s="1340"/>
      <c r="R273" s="1340"/>
      <c r="S273" s="1340"/>
      <c r="T273" s="1340"/>
      <c r="U273" s="1340"/>
      <c r="V273" s="1340"/>
      <c r="W273" s="1340"/>
      <c r="X273" s="1340"/>
      <c r="Y273" s="1340"/>
      <c r="Z273" s="1340"/>
    </row>
    <row r="274" spans="1:26" ht="25.5" customHeight="1" x14ac:dyDescent="0.25">
      <c r="A274" s="1340"/>
      <c r="B274" s="1340"/>
      <c r="C274" s="1340"/>
      <c r="D274" s="1340"/>
      <c r="E274" s="1340"/>
      <c r="F274" s="1340"/>
      <c r="G274" s="1340"/>
      <c r="H274" s="1340"/>
      <c r="I274" s="1340"/>
      <c r="J274" s="1340"/>
      <c r="K274" s="1340"/>
      <c r="L274" s="1340"/>
      <c r="M274" s="1340"/>
      <c r="N274" s="1340"/>
      <c r="O274" s="1340"/>
      <c r="P274" s="1340"/>
      <c r="Q274" s="1340"/>
      <c r="R274" s="1340"/>
      <c r="S274" s="1340"/>
      <c r="T274" s="1340"/>
      <c r="U274" s="1340"/>
      <c r="V274" s="1340"/>
      <c r="W274" s="1340"/>
      <c r="X274" s="1340"/>
      <c r="Y274" s="1340"/>
      <c r="Z274" s="1340"/>
    </row>
    <row r="275" spans="1:26" ht="25.5" customHeight="1" x14ac:dyDescent="0.25">
      <c r="A275" s="1340"/>
      <c r="B275" s="1340"/>
      <c r="C275" s="1340"/>
      <c r="D275" s="1340"/>
      <c r="E275" s="1340"/>
      <c r="F275" s="1340"/>
      <c r="G275" s="1340"/>
      <c r="H275" s="1340"/>
      <c r="I275" s="1340"/>
      <c r="J275" s="1340"/>
      <c r="K275" s="1340"/>
      <c r="L275" s="1340"/>
      <c r="M275" s="1340"/>
      <c r="N275" s="1340"/>
      <c r="O275" s="1340"/>
      <c r="P275" s="1340"/>
      <c r="Q275" s="1340"/>
      <c r="R275" s="1340"/>
      <c r="S275" s="1340"/>
      <c r="T275" s="1340"/>
      <c r="U275" s="1340"/>
      <c r="V275" s="1340"/>
      <c r="W275" s="1340"/>
      <c r="X275" s="1340"/>
      <c r="Y275" s="1340"/>
      <c r="Z275" s="1340"/>
    </row>
    <row r="276" spans="1:26" ht="25.5" customHeight="1" x14ac:dyDescent="0.25">
      <c r="A276" s="1340"/>
      <c r="B276" s="1340"/>
      <c r="C276" s="1340"/>
      <c r="D276" s="1340"/>
      <c r="E276" s="1340"/>
      <c r="F276" s="1340"/>
      <c r="G276" s="1340"/>
      <c r="H276" s="1340"/>
      <c r="I276" s="1340"/>
      <c r="J276" s="1340"/>
      <c r="K276" s="1340"/>
      <c r="L276" s="1340"/>
      <c r="M276" s="1340"/>
      <c r="N276" s="1340"/>
      <c r="O276" s="1340"/>
      <c r="P276" s="1340"/>
      <c r="Q276" s="1340"/>
      <c r="R276" s="1340"/>
      <c r="S276" s="1340"/>
      <c r="T276" s="1340"/>
      <c r="U276" s="1340"/>
      <c r="V276" s="1340"/>
      <c r="W276" s="1340"/>
      <c r="X276" s="1340"/>
      <c r="Y276" s="1340"/>
      <c r="Z276" s="1340"/>
    </row>
    <row r="277" spans="1:26" ht="25.5" customHeight="1" x14ac:dyDescent="0.25">
      <c r="A277" s="1340"/>
      <c r="B277" s="1340"/>
      <c r="C277" s="1340"/>
      <c r="D277" s="1340"/>
      <c r="E277" s="1340"/>
      <c r="F277" s="1340"/>
      <c r="G277" s="1340"/>
      <c r="H277" s="1340"/>
      <c r="I277" s="1340"/>
      <c r="J277" s="1340"/>
      <c r="K277" s="1340"/>
      <c r="L277" s="1340"/>
      <c r="M277" s="1340"/>
      <c r="N277" s="1340"/>
      <c r="O277" s="1340"/>
      <c r="P277" s="1340"/>
      <c r="Q277" s="1340"/>
      <c r="R277" s="1340"/>
      <c r="S277" s="1340"/>
      <c r="T277" s="1340"/>
      <c r="U277" s="1340"/>
      <c r="V277" s="1340"/>
      <c r="W277" s="1340"/>
      <c r="X277" s="1340"/>
      <c r="Y277" s="1340"/>
      <c r="Z277" s="1340"/>
    </row>
    <row r="278" spans="1:26" ht="25.5" customHeight="1" x14ac:dyDescent="0.25">
      <c r="A278" s="1340"/>
      <c r="B278" s="1340"/>
      <c r="C278" s="1340"/>
      <c r="D278" s="1340"/>
      <c r="E278" s="1340"/>
      <c r="F278" s="1340"/>
      <c r="G278" s="1340"/>
      <c r="H278" s="1340"/>
      <c r="I278" s="1340"/>
      <c r="J278" s="1340"/>
      <c r="K278" s="1340"/>
      <c r="L278" s="1340"/>
      <c r="M278" s="1340"/>
      <c r="N278" s="1340"/>
      <c r="O278" s="1340"/>
      <c r="P278" s="1340"/>
      <c r="Q278" s="1340"/>
      <c r="R278" s="1340"/>
      <c r="S278" s="1340"/>
      <c r="T278" s="1340"/>
      <c r="U278" s="1340"/>
      <c r="V278" s="1340"/>
      <c r="W278" s="1340"/>
      <c r="X278" s="1340"/>
      <c r="Y278" s="1340"/>
      <c r="Z278" s="1340"/>
    </row>
    <row r="279" spans="1:26" ht="25.5" customHeight="1" x14ac:dyDescent="0.25">
      <c r="A279" s="1340"/>
      <c r="B279" s="1340"/>
      <c r="C279" s="1340"/>
      <c r="D279" s="1340"/>
      <c r="E279" s="1340"/>
      <c r="F279" s="1340"/>
      <c r="G279" s="1340"/>
      <c r="H279" s="1340"/>
      <c r="I279" s="1340"/>
      <c r="J279" s="1340"/>
      <c r="K279" s="1340"/>
      <c r="L279" s="1340"/>
      <c r="M279" s="1340"/>
      <c r="N279" s="1340"/>
      <c r="O279" s="1340"/>
      <c r="P279" s="1340"/>
      <c r="Q279" s="1340"/>
      <c r="R279" s="1340"/>
      <c r="S279" s="1340"/>
      <c r="T279" s="1340"/>
      <c r="U279" s="1340"/>
      <c r="V279" s="1340"/>
      <c r="W279" s="1340"/>
      <c r="X279" s="1340"/>
      <c r="Y279" s="1340"/>
      <c r="Z279" s="1340"/>
    </row>
    <row r="280" spans="1:26" ht="25.5" customHeight="1" x14ac:dyDescent="0.25">
      <c r="A280" s="1340"/>
      <c r="B280" s="1340"/>
      <c r="C280" s="1340"/>
      <c r="D280" s="1340"/>
      <c r="E280" s="1340"/>
      <c r="F280" s="1340"/>
      <c r="G280" s="1340"/>
      <c r="H280" s="1340"/>
      <c r="I280" s="1340"/>
      <c r="J280" s="1340"/>
      <c r="K280" s="1340"/>
      <c r="L280" s="1340"/>
      <c r="M280" s="1340"/>
      <c r="N280" s="1340"/>
      <c r="O280" s="1340"/>
      <c r="P280" s="1340"/>
      <c r="Q280" s="1340"/>
      <c r="R280" s="1340"/>
      <c r="S280" s="1340"/>
      <c r="T280" s="1340"/>
      <c r="U280" s="1340"/>
      <c r="V280" s="1340"/>
      <c r="W280" s="1340"/>
      <c r="X280" s="1340"/>
      <c r="Y280" s="1340"/>
      <c r="Z280" s="1340"/>
    </row>
    <row r="281" spans="1:26" ht="25.5" customHeight="1" x14ac:dyDescent="0.25">
      <c r="A281" s="1340"/>
      <c r="B281" s="1340"/>
      <c r="C281" s="1340"/>
      <c r="D281" s="1340"/>
      <c r="E281" s="1340"/>
      <c r="F281" s="1340"/>
      <c r="G281" s="1340"/>
      <c r="H281" s="1340"/>
      <c r="I281" s="1340"/>
      <c r="J281" s="1340"/>
      <c r="K281" s="1340"/>
      <c r="L281" s="1340"/>
      <c r="M281" s="1340"/>
      <c r="N281" s="1340"/>
      <c r="O281" s="1340"/>
      <c r="P281" s="1340"/>
      <c r="Q281" s="1340"/>
      <c r="R281" s="1340"/>
      <c r="S281" s="1340"/>
      <c r="T281" s="1340"/>
      <c r="U281" s="1340"/>
      <c r="V281" s="1340"/>
      <c r="W281" s="1340"/>
      <c r="X281" s="1340"/>
      <c r="Y281" s="1340"/>
      <c r="Z281" s="1340"/>
    </row>
    <row r="282" spans="1:26" ht="25.5" customHeight="1" x14ac:dyDescent="0.25">
      <c r="A282" s="1340"/>
      <c r="B282" s="1340"/>
      <c r="C282" s="1340"/>
      <c r="D282" s="1340"/>
      <c r="E282" s="1340"/>
      <c r="F282" s="1340"/>
      <c r="G282" s="1340"/>
      <c r="H282" s="1340"/>
      <c r="I282" s="1340"/>
      <c r="J282" s="1340"/>
      <c r="K282" s="1340"/>
      <c r="L282" s="1340"/>
      <c r="M282" s="1340"/>
      <c r="N282" s="1340"/>
      <c r="O282" s="1340"/>
      <c r="P282" s="1340"/>
      <c r="Q282" s="1340"/>
      <c r="R282" s="1340"/>
      <c r="S282" s="1340"/>
      <c r="T282" s="1340"/>
      <c r="U282" s="1340"/>
      <c r="V282" s="1340"/>
      <c r="W282" s="1340"/>
      <c r="X282" s="1340"/>
      <c r="Y282" s="1340"/>
      <c r="Z282" s="1340"/>
    </row>
    <row r="283" spans="1:26" ht="25.5" customHeight="1" x14ac:dyDescent="0.25">
      <c r="A283" s="1340"/>
      <c r="B283" s="1340"/>
      <c r="C283" s="1340"/>
      <c r="D283" s="1340"/>
      <c r="E283" s="1340"/>
      <c r="F283" s="1340"/>
      <c r="G283" s="1340"/>
      <c r="H283" s="1340"/>
      <c r="I283" s="1340"/>
      <c r="J283" s="1340"/>
      <c r="K283" s="1340"/>
      <c r="L283" s="1340"/>
      <c r="M283" s="1340"/>
      <c r="N283" s="1340"/>
      <c r="O283" s="1340"/>
      <c r="P283" s="1340"/>
      <c r="Q283" s="1340"/>
      <c r="R283" s="1340"/>
      <c r="S283" s="1340"/>
      <c r="T283" s="1340"/>
      <c r="U283" s="1340"/>
      <c r="V283" s="1340"/>
      <c r="W283" s="1340"/>
      <c r="X283" s="1340"/>
      <c r="Y283" s="1340"/>
      <c r="Z283" s="1340"/>
    </row>
    <row r="284" spans="1:26" ht="25.5" customHeight="1" x14ac:dyDescent="0.25">
      <c r="A284" s="1340"/>
      <c r="B284" s="1340"/>
      <c r="C284" s="1340"/>
      <c r="D284" s="1340"/>
      <c r="E284" s="1340"/>
      <c r="F284" s="1340"/>
      <c r="G284" s="1340"/>
      <c r="H284" s="1340"/>
      <c r="I284" s="1340"/>
      <c r="J284" s="1340"/>
      <c r="K284" s="1340"/>
      <c r="L284" s="1340"/>
      <c r="M284" s="1340"/>
      <c r="N284" s="1340"/>
      <c r="O284" s="1340"/>
      <c r="P284" s="1340"/>
      <c r="Q284" s="1340"/>
      <c r="R284" s="1340"/>
      <c r="S284" s="1340"/>
      <c r="T284" s="1340"/>
      <c r="U284" s="1340"/>
      <c r="V284" s="1340"/>
      <c r="W284" s="1340"/>
      <c r="X284" s="1340"/>
      <c r="Y284" s="1340"/>
      <c r="Z284" s="1340"/>
    </row>
    <row r="285" spans="1:26" ht="25.5" customHeight="1" x14ac:dyDescent="0.25">
      <c r="A285" s="1340"/>
      <c r="B285" s="1340"/>
      <c r="C285" s="1340"/>
      <c r="D285" s="1340"/>
      <c r="E285" s="1340"/>
      <c r="F285" s="1340"/>
      <c r="G285" s="1340"/>
      <c r="H285" s="1340"/>
      <c r="I285" s="1340"/>
      <c r="J285" s="1340"/>
      <c r="K285" s="1340"/>
      <c r="L285" s="1340"/>
      <c r="M285" s="1340"/>
      <c r="N285" s="1340"/>
      <c r="O285" s="1340"/>
      <c r="P285" s="1340"/>
      <c r="Q285" s="1340"/>
      <c r="R285" s="1340"/>
      <c r="S285" s="1340"/>
      <c r="T285" s="1340"/>
      <c r="U285" s="1340"/>
      <c r="V285" s="1340"/>
      <c r="W285" s="1340"/>
      <c r="X285" s="1340"/>
      <c r="Y285" s="1340"/>
      <c r="Z285" s="1340"/>
    </row>
    <row r="286" spans="1:26" ht="25.5" customHeight="1" x14ac:dyDescent="0.25">
      <c r="A286" s="1340"/>
      <c r="B286" s="1340"/>
      <c r="C286" s="1340"/>
      <c r="D286" s="1340"/>
      <c r="E286" s="1340"/>
      <c r="F286" s="1340"/>
      <c r="G286" s="1340"/>
      <c r="H286" s="1340"/>
      <c r="I286" s="1340"/>
      <c r="J286" s="1340"/>
      <c r="K286" s="1340"/>
      <c r="L286" s="1340"/>
      <c r="M286" s="1340"/>
      <c r="N286" s="1340"/>
      <c r="O286" s="1340"/>
      <c r="P286" s="1340"/>
      <c r="Q286" s="1340"/>
      <c r="R286" s="1340"/>
      <c r="S286" s="1340"/>
      <c r="T286" s="1340"/>
      <c r="U286" s="1340"/>
      <c r="V286" s="1340"/>
      <c r="W286" s="1340"/>
      <c r="X286" s="1340"/>
      <c r="Y286" s="1340"/>
      <c r="Z286" s="1340"/>
    </row>
    <row r="287" spans="1:26" ht="25.5" customHeight="1" x14ac:dyDescent="0.25">
      <c r="A287" s="1340"/>
      <c r="B287" s="1340"/>
      <c r="C287" s="1340"/>
      <c r="D287" s="1340"/>
      <c r="E287" s="1340"/>
      <c r="F287" s="1340"/>
      <c r="G287" s="1340"/>
      <c r="H287" s="1340"/>
      <c r="I287" s="1340"/>
      <c r="J287" s="1340"/>
      <c r="K287" s="1340"/>
      <c r="L287" s="1340"/>
      <c r="M287" s="1340"/>
      <c r="N287" s="1340"/>
      <c r="O287" s="1340"/>
      <c r="P287" s="1340"/>
      <c r="Q287" s="1340"/>
      <c r="R287" s="1340"/>
      <c r="S287" s="1340"/>
      <c r="T287" s="1340"/>
      <c r="U287" s="1340"/>
      <c r="V287" s="1340"/>
      <c r="W287" s="1340"/>
      <c r="X287" s="1340"/>
      <c r="Y287" s="1340"/>
      <c r="Z287" s="1340"/>
    </row>
    <row r="288" spans="1:26" ht="25.5" customHeight="1" x14ac:dyDescent="0.25">
      <c r="A288" s="1340"/>
      <c r="B288" s="1340"/>
      <c r="C288" s="1340"/>
      <c r="D288" s="1340"/>
      <c r="E288" s="1340"/>
      <c r="F288" s="1340"/>
      <c r="G288" s="1340"/>
      <c r="H288" s="1340"/>
      <c r="I288" s="1340"/>
      <c r="J288" s="1340"/>
      <c r="K288" s="1340"/>
      <c r="L288" s="1340"/>
      <c r="M288" s="1340"/>
      <c r="N288" s="1340"/>
      <c r="O288" s="1340"/>
      <c r="P288" s="1340"/>
      <c r="Q288" s="1340"/>
      <c r="R288" s="1340"/>
      <c r="S288" s="1340"/>
      <c r="T288" s="1340"/>
      <c r="U288" s="1340"/>
      <c r="V288" s="1340"/>
      <c r="W288" s="1340"/>
      <c r="X288" s="1340"/>
      <c r="Y288" s="1340"/>
      <c r="Z288" s="1340"/>
    </row>
    <row r="289" spans="1:26" ht="25.5" customHeight="1" x14ac:dyDescent="0.25">
      <c r="A289" s="1340"/>
      <c r="B289" s="1340"/>
      <c r="C289" s="1340"/>
      <c r="D289" s="1340"/>
      <c r="E289" s="1340"/>
      <c r="F289" s="1340"/>
      <c r="G289" s="1340"/>
      <c r="H289" s="1340"/>
      <c r="I289" s="1340"/>
      <c r="J289" s="1340"/>
      <c r="K289" s="1340"/>
      <c r="L289" s="1340"/>
      <c r="M289" s="1340"/>
      <c r="N289" s="1340"/>
      <c r="O289" s="1340"/>
      <c r="P289" s="1340"/>
      <c r="Q289" s="1340"/>
      <c r="R289" s="1340"/>
      <c r="S289" s="1340"/>
      <c r="T289" s="1340"/>
      <c r="U289" s="1340"/>
      <c r="V289" s="1340"/>
      <c r="W289" s="1340"/>
      <c r="X289" s="1340"/>
      <c r="Y289" s="1340"/>
      <c r="Z289" s="1340"/>
    </row>
    <row r="290" spans="1:26" ht="25.5" customHeight="1" x14ac:dyDescent="0.25">
      <c r="A290" s="1340"/>
      <c r="B290" s="1340"/>
      <c r="C290" s="1340"/>
      <c r="D290" s="1340"/>
      <c r="E290" s="1340"/>
      <c r="F290" s="1340"/>
      <c r="G290" s="1340"/>
      <c r="H290" s="1340"/>
      <c r="I290" s="1340"/>
      <c r="J290" s="1340"/>
      <c r="K290" s="1340"/>
      <c r="L290" s="1340"/>
      <c r="M290" s="1340"/>
      <c r="N290" s="1340"/>
      <c r="O290" s="1340"/>
      <c r="P290" s="1340"/>
      <c r="Q290" s="1340"/>
      <c r="R290" s="1340"/>
      <c r="S290" s="1340"/>
      <c r="T290" s="1340"/>
      <c r="U290" s="1340"/>
      <c r="V290" s="1340"/>
      <c r="W290" s="1340"/>
      <c r="X290" s="1340"/>
      <c r="Y290" s="1340"/>
      <c r="Z290" s="1340"/>
    </row>
    <row r="291" spans="1:26" ht="25.5" customHeight="1" x14ac:dyDescent="0.25">
      <c r="A291" s="1340"/>
      <c r="B291" s="1340"/>
      <c r="C291" s="1340"/>
      <c r="D291" s="1340"/>
      <c r="E291" s="1340"/>
      <c r="F291" s="1340"/>
      <c r="G291" s="1340"/>
      <c r="H291" s="1340"/>
      <c r="I291" s="1340"/>
      <c r="J291" s="1340"/>
      <c r="K291" s="1340"/>
      <c r="L291" s="1340"/>
      <c r="M291" s="1340"/>
      <c r="N291" s="1340"/>
      <c r="O291" s="1340"/>
      <c r="P291" s="1340"/>
      <c r="Q291" s="1340"/>
      <c r="R291" s="1340"/>
      <c r="S291" s="1340"/>
      <c r="T291" s="1340"/>
      <c r="U291" s="1340"/>
      <c r="V291" s="1340"/>
      <c r="W291" s="1340"/>
      <c r="X291" s="1340"/>
      <c r="Y291" s="1340"/>
      <c r="Z291" s="1340"/>
    </row>
    <row r="292" spans="1:26" ht="25.5" customHeight="1" x14ac:dyDescent="0.25">
      <c r="A292" s="1340"/>
      <c r="B292" s="1340"/>
      <c r="C292" s="1340"/>
      <c r="D292" s="1340"/>
      <c r="E292" s="1340"/>
      <c r="F292" s="1340"/>
      <c r="G292" s="1340"/>
      <c r="H292" s="1340"/>
      <c r="I292" s="1340"/>
      <c r="J292" s="1340"/>
      <c r="K292" s="1340"/>
      <c r="L292" s="1340"/>
      <c r="M292" s="1340"/>
      <c r="N292" s="1340"/>
      <c r="O292" s="1340"/>
      <c r="P292" s="1340"/>
      <c r="Q292" s="1340"/>
      <c r="R292" s="1340"/>
      <c r="S292" s="1340"/>
      <c r="T292" s="1340"/>
      <c r="U292" s="1340"/>
      <c r="V292" s="1340"/>
      <c r="W292" s="1340"/>
      <c r="X292" s="1340"/>
      <c r="Y292" s="1340"/>
      <c r="Z292" s="1340"/>
    </row>
    <row r="293" spans="1:26" ht="25.5" customHeight="1" x14ac:dyDescent="0.25">
      <c r="A293" s="1340"/>
      <c r="B293" s="1340"/>
      <c r="C293" s="1340"/>
      <c r="D293" s="1340"/>
      <c r="E293" s="1340"/>
      <c r="F293" s="1340"/>
      <c r="G293" s="1340"/>
      <c r="H293" s="1340"/>
      <c r="I293" s="1340"/>
      <c r="J293" s="1340"/>
      <c r="K293" s="1340"/>
      <c r="L293" s="1340"/>
      <c r="M293" s="1340"/>
      <c r="N293" s="1340"/>
      <c r="O293" s="1340"/>
      <c r="P293" s="1340"/>
      <c r="Q293" s="1340"/>
      <c r="R293" s="1340"/>
      <c r="S293" s="1340"/>
      <c r="T293" s="1340"/>
      <c r="U293" s="1340"/>
      <c r="V293" s="1340"/>
      <c r="W293" s="1340"/>
      <c r="X293" s="1340"/>
      <c r="Y293" s="1340"/>
      <c r="Z293" s="1340"/>
    </row>
    <row r="294" spans="1:26" ht="25.5" customHeight="1" x14ac:dyDescent="0.25">
      <c r="A294" s="1340"/>
      <c r="B294" s="1340"/>
      <c r="C294" s="1340"/>
      <c r="D294" s="1340"/>
      <c r="E294" s="1340"/>
      <c r="F294" s="1340"/>
      <c r="G294" s="1340"/>
      <c r="H294" s="1340"/>
      <c r="I294" s="1340"/>
      <c r="J294" s="1340"/>
      <c r="K294" s="1340"/>
      <c r="L294" s="1340"/>
      <c r="M294" s="1340"/>
      <c r="N294" s="1340"/>
      <c r="O294" s="1340"/>
      <c r="P294" s="1340"/>
      <c r="Q294" s="1340"/>
      <c r="R294" s="1340"/>
      <c r="S294" s="1340"/>
      <c r="T294" s="1340"/>
      <c r="U294" s="1340"/>
      <c r="V294" s="1340"/>
      <c r="W294" s="1340"/>
      <c r="X294" s="1340"/>
      <c r="Y294" s="1340"/>
      <c r="Z294" s="1340"/>
    </row>
    <row r="295" spans="1:26" ht="25.5" customHeight="1" x14ac:dyDescent="0.25">
      <c r="A295" s="1340"/>
      <c r="B295" s="1340"/>
      <c r="C295" s="1340"/>
      <c r="D295" s="1340"/>
      <c r="E295" s="1340"/>
      <c r="F295" s="1340"/>
      <c r="G295" s="1340"/>
      <c r="H295" s="1340"/>
      <c r="I295" s="1340"/>
      <c r="J295" s="1340"/>
      <c r="K295" s="1340"/>
      <c r="L295" s="1340"/>
      <c r="M295" s="1340"/>
      <c r="N295" s="1340"/>
      <c r="O295" s="1340"/>
      <c r="P295" s="1340"/>
      <c r="Q295" s="1340"/>
      <c r="R295" s="1340"/>
      <c r="S295" s="1340"/>
      <c r="T295" s="1340"/>
      <c r="U295" s="1340"/>
      <c r="V295" s="1340"/>
      <c r="W295" s="1340"/>
      <c r="X295" s="1340"/>
      <c r="Y295" s="1340"/>
      <c r="Z295" s="1340"/>
    </row>
    <row r="296" spans="1:26" ht="25.5" customHeight="1" x14ac:dyDescent="0.25">
      <c r="A296" s="1340"/>
      <c r="B296" s="1340"/>
      <c r="C296" s="1340"/>
      <c r="D296" s="1340"/>
      <c r="E296" s="1340"/>
      <c r="F296" s="1340"/>
      <c r="G296" s="1340"/>
      <c r="H296" s="1340"/>
      <c r="I296" s="1340"/>
      <c r="J296" s="1340"/>
      <c r="K296" s="1340"/>
      <c r="L296" s="1340"/>
      <c r="M296" s="1340"/>
      <c r="N296" s="1340"/>
      <c r="O296" s="1340"/>
      <c r="P296" s="1340"/>
      <c r="Q296" s="1340"/>
      <c r="R296" s="1340"/>
      <c r="S296" s="1340"/>
      <c r="T296" s="1340"/>
      <c r="U296" s="1340"/>
      <c r="V296" s="1340"/>
      <c r="W296" s="1340"/>
      <c r="X296" s="1340"/>
      <c r="Y296" s="1340"/>
      <c r="Z296" s="1340"/>
    </row>
    <row r="297" spans="1:26" ht="25.5" customHeight="1" x14ac:dyDescent="0.25">
      <c r="A297" s="1340"/>
      <c r="B297" s="1340"/>
      <c r="C297" s="1340"/>
      <c r="D297" s="1340"/>
      <c r="E297" s="1340"/>
      <c r="F297" s="1340"/>
      <c r="G297" s="1340"/>
      <c r="H297" s="1340"/>
      <c r="I297" s="1340"/>
      <c r="J297" s="1340"/>
      <c r="K297" s="1340"/>
      <c r="L297" s="1340"/>
      <c r="M297" s="1340"/>
      <c r="N297" s="1340"/>
      <c r="O297" s="1340"/>
      <c r="P297" s="1340"/>
      <c r="Q297" s="1340"/>
      <c r="R297" s="1340"/>
      <c r="S297" s="1340"/>
      <c r="T297" s="1340"/>
      <c r="U297" s="1340"/>
      <c r="V297" s="1340"/>
      <c r="W297" s="1340"/>
      <c r="X297" s="1340"/>
      <c r="Y297" s="1340"/>
      <c r="Z297" s="1340"/>
    </row>
    <row r="298" spans="1:26" ht="25.5" customHeight="1" x14ac:dyDescent="0.25">
      <c r="A298" s="1340"/>
      <c r="B298" s="1340"/>
      <c r="C298" s="1340"/>
      <c r="D298" s="1340"/>
      <c r="E298" s="1340"/>
      <c r="F298" s="1340"/>
      <c r="G298" s="1340"/>
      <c r="H298" s="1340"/>
      <c r="I298" s="1340"/>
      <c r="J298" s="1340"/>
      <c r="K298" s="1340"/>
      <c r="L298" s="1340"/>
      <c r="M298" s="1340"/>
      <c r="N298" s="1340"/>
      <c r="O298" s="1340"/>
      <c r="P298" s="1340"/>
      <c r="Q298" s="1340"/>
      <c r="R298" s="1340"/>
      <c r="S298" s="1340"/>
      <c r="T298" s="1340"/>
      <c r="U298" s="1340"/>
      <c r="V298" s="1340"/>
      <c r="W298" s="1340"/>
      <c r="X298" s="1340"/>
      <c r="Y298" s="1340"/>
      <c r="Z298" s="1340"/>
    </row>
    <row r="299" spans="1:26" ht="25.5" customHeight="1" x14ac:dyDescent="0.25">
      <c r="A299" s="1340"/>
      <c r="B299" s="1340"/>
      <c r="C299" s="1340"/>
      <c r="D299" s="1340"/>
      <c r="E299" s="1340"/>
      <c r="F299" s="1340"/>
      <c r="G299" s="1340"/>
      <c r="H299" s="1340"/>
      <c r="I299" s="1340"/>
      <c r="J299" s="1340"/>
      <c r="K299" s="1340"/>
      <c r="L299" s="1340"/>
      <c r="M299" s="1340"/>
      <c r="N299" s="1340"/>
      <c r="O299" s="1340"/>
      <c r="P299" s="1340"/>
      <c r="Q299" s="1340"/>
      <c r="R299" s="1340"/>
      <c r="S299" s="1340"/>
      <c r="T299" s="1340"/>
      <c r="U299" s="1340"/>
      <c r="V299" s="1340"/>
      <c r="W299" s="1340"/>
      <c r="X299" s="1340"/>
      <c r="Y299" s="1340"/>
      <c r="Z299" s="1340"/>
    </row>
    <row r="300" spans="1:26" ht="25.5" customHeight="1" x14ac:dyDescent="0.25">
      <c r="A300" s="1340"/>
      <c r="B300" s="1340"/>
      <c r="C300" s="1340"/>
      <c r="D300" s="1340"/>
      <c r="E300" s="1340"/>
      <c r="F300" s="1340"/>
      <c r="G300" s="1340"/>
      <c r="H300" s="1340"/>
      <c r="I300" s="1340"/>
      <c r="J300" s="1340"/>
      <c r="K300" s="1340"/>
      <c r="L300" s="1340"/>
      <c r="M300" s="1340"/>
      <c r="N300" s="1340"/>
      <c r="O300" s="1340"/>
      <c r="P300" s="1340"/>
      <c r="Q300" s="1340"/>
      <c r="R300" s="1340"/>
      <c r="S300" s="1340"/>
      <c r="T300" s="1340"/>
      <c r="U300" s="1340"/>
      <c r="V300" s="1340"/>
      <c r="W300" s="1340"/>
      <c r="X300" s="1340"/>
      <c r="Y300" s="1340"/>
      <c r="Z300" s="1340"/>
    </row>
    <row r="301" spans="1:26" ht="25.5" customHeight="1" x14ac:dyDescent="0.25">
      <c r="A301" s="1340"/>
      <c r="B301" s="1340"/>
      <c r="C301" s="1340"/>
      <c r="D301" s="1340"/>
      <c r="E301" s="1340"/>
      <c r="F301" s="1340"/>
      <c r="G301" s="1340"/>
      <c r="H301" s="1340"/>
      <c r="I301" s="1340"/>
      <c r="J301" s="1340"/>
      <c r="K301" s="1340"/>
      <c r="L301" s="1340"/>
      <c r="M301" s="1340"/>
      <c r="N301" s="1340"/>
      <c r="O301" s="1340"/>
      <c r="P301" s="1340"/>
      <c r="Q301" s="1340"/>
      <c r="R301" s="1340"/>
      <c r="S301" s="1340"/>
      <c r="T301" s="1340"/>
      <c r="U301" s="1340"/>
      <c r="V301" s="1340"/>
      <c r="W301" s="1340"/>
      <c r="X301" s="1340"/>
      <c r="Y301" s="1340"/>
      <c r="Z301" s="1340"/>
    </row>
    <row r="302" spans="1:26" ht="25.5" customHeight="1" x14ac:dyDescent="0.25">
      <c r="A302" s="1340"/>
      <c r="B302" s="1340"/>
      <c r="C302" s="1340"/>
      <c r="D302" s="1340"/>
      <c r="E302" s="1340"/>
      <c r="F302" s="1340"/>
      <c r="G302" s="1340"/>
      <c r="H302" s="1340"/>
      <c r="I302" s="1340"/>
      <c r="J302" s="1340"/>
      <c r="K302" s="1340"/>
      <c r="L302" s="1340"/>
      <c r="M302" s="1340"/>
      <c r="N302" s="1340"/>
      <c r="O302" s="1340"/>
      <c r="P302" s="1340"/>
      <c r="Q302" s="1340"/>
      <c r="R302" s="1340"/>
      <c r="S302" s="1340"/>
      <c r="T302" s="1340"/>
      <c r="U302" s="1340"/>
      <c r="V302" s="1340"/>
      <c r="W302" s="1340"/>
      <c r="X302" s="1340"/>
      <c r="Y302" s="1340"/>
      <c r="Z302" s="1340"/>
    </row>
    <row r="303" spans="1:26" ht="25.5" customHeight="1" x14ac:dyDescent="0.25">
      <c r="A303" s="1340"/>
      <c r="B303" s="1340"/>
      <c r="C303" s="1340"/>
      <c r="D303" s="1340"/>
      <c r="E303" s="1340"/>
      <c r="F303" s="1340"/>
      <c r="G303" s="1340"/>
      <c r="H303" s="1340"/>
      <c r="I303" s="1340"/>
      <c r="J303" s="1340"/>
      <c r="K303" s="1340"/>
      <c r="L303" s="1340"/>
      <c r="M303" s="1340"/>
      <c r="N303" s="1340"/>
      <c r="O303" s="1340"/>
      <c r="P303" s="1340"/>
      <c r="Q303" s="1340"/>
      <c r="R303" s="1340"/>
      <c r="S303" s="1340"/>
      <c r="T303" s="1340"/>
      <c r="U303" s="1340"/>
      <c r="V303" s="1340"/>
      <c r="W303" s="1340"/>
      <c r="X303" s="1340"/>
      <c r="Y303" s="1340"/>
      <c r="Z303" s="1340"/>
    </row>
    <row r="304" spans="1:26" ht="25.5" customHeight="1" x14ac:dyDescent="0.25">
      <c r="A304" s="1340"/>
      <c r="B304" s="1340"/>
      <c r="C304" s="1340"/>
      <c r="D304" s="1340"/>
      <c r="E304" s="1340"/>
      <c r="F304" s="1340"/>
      <c r="G304" s="1340"/>
      <c r="H304" s="1340"/>
      <c r="I304" s="1340"/>
      <c r="J304" s="1340"/>
      <c r="K304" s="1340"/>
      <c r="L304" s="1340"/>
      <c r="M304" s="1340"/>
      <c r="N304" s="1340"/>
      <c r="O304" s="1340"/>
      <c r="P304" s="1340"/>
      <c r="Q304" s="1340"/>
      <c r="R304" s="1340"/>
      <c r="S304" s="1340"/>
      <c r="T304" s="1340"/>
      <c r="U304" s="1340"/>
      <c r="V304" s="1340"/>
      <c r="W304" s="1340"/>
      <c r="X304" s="1340"/>
      <c r="Y304" s="1340"/>
      <c r="Z304" s="1340"/>
    </row>
    <row r="305" spans="1:26" ht="25.5" customHeight="1" x14ac:dyDescent="0.25">
      <c r="A305" s="1340"/>
      <c r="B305" s="1340"/>
      <c r="C305" s="1340"/>
      <c r="D305" s="1340"/>
      <c r="E305" s="1340"/>
      <c r="F305" s="1340"/>
      <c r="G305" s="1340"/>
      <c r="H305" s="1340"/>
      <c r="I305" s="1340"/>
      <c r="J305" s="1340"/>
      <c r="K305" s="1340"/>
      <c r="L305" s="1340"/>
      <c r="M305" s="1340"/>
      <c r="N305" s="1340"/>
      <c r="O305" s="1340"/>
      <c r="P305" s="1340"/>
      <c r="Q305" s="1340"/>
      <c r="R305" s="1340"/>
      <c r="S305" s="1340"/>
      <c r="T305" s="1340"/>
      <c r="U305" s="1340"/>
      <c r="V305" s="1340"/>
      <c r="W305" s="1340"/>
      <c r="X305" s="1340"/>
      <c r="Y305" s="1340"/>
      <c r="Z305" s="1340"/>
    </row>
    <row r="306" spans="1:26" ht="25.5" customHeight="1" x14ac:dyDescent="0.25">
      <c r="A306" s="1340"/>
      <c r="B306" s="1340"/>
      <c r="C306" s="1340"/>
      <c r="D306" s="1340"/>
      <c r="E306" s="1340"/>
      <c r="F306" s="1340"/>
      <c r="G306" s="1340"/>
      <c r="H306" s="1340"/>
      <c r="I306" s="1340"/>
      <c r="J306" s="1340"/>
      <c r="K306" s="1340"/>
      <c r="L306" s="1340"/>
      <c r="M306" s="1340"/>
      <c r="N306" s="1340"/>
      <c r="O306" s="1340"/>
      <c r="P306" s="1340"/>
      <c r="Q306" s="1340"/>
      <c r="R306" s="1340"/>
      <c r="S306" s="1340"/>
      <c r="T306" s="1340"/>
      <c r="U306" s="1340"/>
      <c r="V306" s="1340"/>
      <c r="W306" s="1340"/>
      <c r="X306" s="1340"/>
      <c r="Y306" s="1340"/>
      <c r="Z306" s="1340"/>
    </row>
    <row r="307" spans="1:26" ht="25.5" customHeight="1" x14ac:dyDescent="0.25">
      <c r="A307" s="1340"/>
      <c r="B307" s="1340"/>
      <c r="C307" s="1340"/>
      <c r="D307" s="1340"/>
      <c r="E307" s="1340"/>
      <c r="F307" s="1340"/>
      <c r="G307" s="1340"/>
      <c r="H307" s="1340"/>
      <c r="I307" s="1340"/>
      <c r="J307" s="1340"/>
      <c r="K307" s="1340"/>
      <c r="L307" s="1340"/>
      <c r="M307" s="1340"/>
      <c r="N307" s="1340"/>
      <c r="O307" s="1340"/>
      <c r="P307" s="1340"/>
      <c r="Q307" s="1340"/>
      <c r="R307" s="1340"/>
      <c r="S307" s="1340"/>
      <c r="T307" s="1340"/>
      <c r="U307" s="1340"/>
      <c r="V307" s="1340"/>
      <c r="W307" s="1340"/>
      <c r="X307" s="1340"/>
      <c r="Y307" s="1340"/>
      <c r="Z307" s="1340"/>
    </row>
    <row r="308" spans="1:26" ht="25.5" customHeight="1" x14ac:dyDescent="0.25">
      <c r="A308" s="1340"/>
      <c r="B308" s="1340"/>
      <c r="C308" s="1340"/>
      <c r="D308" s="1340"/>
      <c r="E308" s="1340"/>
      <c r="F308" s="1340"/>
      <c r="G308" s="1340"/>
      <c r="H308" s="1340"/>
      <c r="I308" s="1340"/>
      <c r="J308" s="1340"/>
      <c r="K308" s="1340"/>
      <c r="L308" s="1340"/>
      <c r="M308" s="1340"/>
      <c r="N308" s="1340"/>
      <c r="O308" s="1340"/>
      <c r="P308" s="1340"/>
      <c r="Q308" s="1340"/>
      <c r="R308" s="1340"/>
      <c r="S308" s="1340"/>
      <c r="T308" s="1340"/>
      <c r="U308" s="1340"/>
      <c r="V308" s="1340"/>
      <c r="W308" s="1340"/>
      <c r="X308" s="1340"/>
      <c r="Y308" s="1340"/>
      <c r="Z308" s="1340"/>
    </row>
    <row r="309" spans="1:26" ht="25.5" customHeight="1" x14ac:dyDescent="0.25">
      <c r="A309" s="1340"/>
      <c r="B309" s="1340"/>
      <c r="C309" s="1340"/>
      <c r="D309" s="1340"/>
      <c r="E309" s="1340"/>
      <c r="F309" s="1340"/>
      <c r="G309" s="1340"/>
      <c r="H309" s="1340"/>
      <c r="I309" s="1340"/>
      <c r="J309" s="1340"/>
      <c r="K309" s="1340"/>
      <c r="L309" s="1340"/>
      <c r="M309" s="1340"/>
      <c r="N309" s="1340"/>
      <c r="O309" s="1340"/>
      <c r="P309" s="1340"/>
      <c r="Q309" s="1340"/>
      <c r="R309" s="1340"/>
      <c r="S309" s="1340"/>
      <c r="T309" s="1340"/>
      <c r="U309" s="1340"/>
      <c r="V309" s="1340"/>
      <c r="W309" s="1340"/>
      <c r="X309" s="1340"/>
      <c r="Y309" s="1340"/>
      <c r="Z309" s="1340"/>
    </row>
    <row r="310" spans="1:26" ht="25.5" customHeight="1" x14ac:dyDescent="0.25">
      <c r="A310" s="1340"/>
      <c r="B310" s="1340"/>
      <c r="C310" s="1340"/>
      <c r="D310" s="1340"/>
      <c r="E310" s="1340"/>
      <c r="F310" s="1340"/>
      <c r="G310" s="1340"/>
      <c r="H310" s="1340"/>
      <c r="I310" s="1340"/>
      <c r="J310" s="1340"/>
      <c r="K310" s="1340"/>
      <c r="L310" s="1340"/>
      <c r="M310" s="1340"/>
      <c r="N310" s="1340"/>
      <c r="O310" s="1340"/>
      <c r="P310" s="1340"/>
      <c r="Q310" s="1340"/>
      <c r="R310" s="1340"/>
      <c r="S310" s="1340"/>
      <c r="T310" s="1340"/>
      <c r="U310" s="1340"/>
      <c r="V310" s="1340"/>
      <c r="W310" s="1340"/>
      <c r="X310" s="1340"/>
      <c r="Y310" s="1340"/>
      <c r="Z310" s="1340"/>
    </row>
    <row r="311" spans="1:26" ht="25.5" customHeight="1" x14ac:dyDescent="0.25">
      <c r="A311" s="1340"/>
      <c r="B311" s="1340"/>
      <c r="C311" s="1340"/>
      <c r="D311" s="1340"/>
      <c r="E311" s="1340"/>
      <c r="F311" s="1340"/>
      <c r="G311" s="1340"/>
      <c r="H311" s="1340"/>
      <c r="I311" s="1340"/>
      <c r="J311" s="1340"/>
      <c r="K311" s="1340"/>
      <c r="L311" s="1340"/>
      <c r="M311" s="1340"/>
      <c r="N311" s="1340"/>
      <c r="O311" s="1340"/>
      <c r="P311" s="1340"/>
      <c r="Q311" s="1340"/>
      <c r="R311" s="1340"/>
      <c r="S311" s="1340"/>
      <c r="T311" s="1340"/>
      <c r="U311" s="1340"/>
      <c r="V311" s="1340"/>
      <c r="W311" s="1340"/>
      <c r="X311" s="1340"/>
      <c r="Y311" s="1340"/>
      <c r="Z311" s="1340"/>
    </row>
    <row r="312" spans="1:26" ht="25.5" customHeight="1" x14ac:dyDescent="0.25">
      <c r="A312" s="1340"/>
      <c r="B312" s="1340"/>
      <c r="C312" s="1340"/>
      <c r="D312" s="1340"/>
      <c r="E312" s="1340"/>
      <c r="F312" s="1340"/>
      <c r="G312" s="1340"/>
      <c r="H312" s="1340"/>
      <c r="I312" s="1340"/>
      <c r="J312" s="1340"/>
      <c r="K312" s="1340"/>
      <c r="L312" s="1340"/>
      <c r="M312" s="1340"/>
      <c r="N312" s="1340"/>
      <c r="O312" s="1340"/>
      <c r="P312" s="1340"/>
      <c r="Q312" s="1340"/>
      <c r="R312" s="1340"/>
      <c r="S312" s="1340"/>
      <c r="T312" s="1340"/>
      <c r="U312" s="1340"/>
      <c r="V312" s="1340"/>
      <c r="W312" s="1340"/>
      <c r="X312" s="1340"/>
      <c r="Y312" s="1340"/>
      <c r="Z312" s="1340"/>
    </row>
    <row r="313" spans="1:26" ht="25.5" customHeight="1" x14ac:dyDescent="0.25">
      <c r="A313" s="1340"/>
      <c r="B313" s="1340"/>
      <c r="C313" s="1340"/>
      <c r="D313" s="1340"/>
      <c r="E313" s="1340"/>
      <c r="F313" s="1340"/>
      <c r="G313" s="1340"/>
      <c r="H313" s="1340"/>
      <c r="I313" s="1340"/>
      <c r="J313" s="1340"/>
      <c r="K313" s="1340"/>
      <c r="L313" s="1340"/>
      <c r="M313" s="1340"/>
      <c r="N313" s="1340"/>
      <c r="O313" s="1340"/>
      <c r="P313" s="1340"/>
      <c r="Q313" s="1340"/>
      <c r="R313" s="1340"/>
      <c r="S313" s="1340"/>
      <c r="T313" s="1340"/>
      <c r="U313" s="1340"/>
      <c r="V313" s="1340"/>
      <c r="W313" s="1340"/>
      <c r="X313" s="1340"/>
      <c r="Y313" s="1340"/>
      <c r="Z313" s="1340"/>
    </row>
    <row r="314" spans="1:26" ht="25.5" customHeight="1" x14ac:dyDescent="0.25">
      <c r="A314" s="1340"/>
      <c r="B314" s="1340"/>
      <c r="C314" s="1340"/>
      <c r="D314" s="1340"/>
      <c r="E314" s="1340"/>
      <c r="F314" s="1340"/>
      <c r="G314" s="1340"/>
      <c r="H314" s="1340"/>
      <c r="I314" s="1340"/>
      <c r="J314" s="1340"/>
      <c r="K314" s="1340"/>
      <c r="L314" s="1340"/>
      <c r="M314" s="1340"/>
      <c r="N314" s="1340"/>
      <c r="O314" s="1340"/>
      <c r="P314" s="1340"/>
      <c r="Q314" s="1340"/>
      <c r="R314" s="1340"/>
      <c r="S314" s="1340"/>
      <c r="T314" s="1340"/>
      <c r="U314" s="1340"/>
      <c r="V314" s="1340"/>
      <c r="W314" s="1340"/>
      <c r="X314" s="1340"/>
      <c r="Y314" s="1340"/>
      <c r="Z314" s="1340"/>
    </row>
    <row r="315" spans="1:26" ht="25.5" customHeight="1" x14ac:dyDescent="0.25">
      <c r="A315" s="1340"/>
      <c r="B315" s="1340"/>
      <c r="C315" s="1340"/>
      <c r="D315" s="1340"/>
      <c r="E315" s="1340"/>
      <c r="F315" s="1340"/>
      <c r="G315" s="1340"/>
      <c r="H315" s="1340"/>
      <c r="I315" s="1340"/>
      <c r="J315" s="1340"/>
      <c r="K315" s="1340"/>
      <c r="L315" s="1340"/>
      <c r="M315" s="1340"/>
      <c r="N315" s="1340"/>
      <c r="O315" s="1340"/>
      <c r="P315" s="1340"/>
      <c r="Q315" s="1340"/>
      <c r="R315" s="1340"/>
      <c r="S315" s="1340"/>
      <c r="T315" s="1340"/>
      <c r="U315" s="1340"/>
      <c r="V315" s="1340"/>
      <c r="W315" s="1340"/>
      <c r="X315" s="1340"/>
      <c r="Y315" s="1340"/>
      <c r="Z315" s="1340"/>
    </row>
    <row r="316" spans="1:26" ht="25.5" customHeight="1" x14ac:dyDescent="0.25">
      <c r="A316" s="1340"/>
      <c r="B316" s="1340"/>
      <c r="C316" s="1340"/>
      <c r="D316" s="1340"/>
      <c r="E316" s="1340"/>
      <c r="F316" s="1340"/>
      <c r="G316" s="1340"/>
      <c r="H316" s="1340"/>
      <c r="I316" s="1340"/>
      <c r="J316" s="1340"/>
      <c r="K316" s="1340"/>
      <c r="L316" s="1340"/>
      <c r="M316" s="1340"/>
      <c r="N316" s="1340"/>
      <c r="O316" s="1340"/>
      <c r="P316" s="1340"/>
      <c r="Q316" s="1340"/>
      <c r="R316" s="1340"/>
      <c r="S316" s="1340"/>
      <c r="T316" s="1340"/>
      <c r="U316" s="1340"/>
      <c r="V316" s="1340"/>
      <c r="W316" s="1340"/>
      <c r="X316" s="1340"/>
      <c r="Y316" s="1340"/>
      <c r="Z316" s="1340"/>
    </row>
    <row r="317" spans="1:26" ht="25.5" customHeight="1" x14ac:dyDescent="0.25">
      <c r="A317" s="1340"/>
      <c r="B317" s="1340"/>
      <c r="C317" s="1340"/>
      <c r="D317" s="1340"/>
      <c r="E317" s="1340"/>
      <c r="F317" s="1340"/>
      <c r="G317" s="1340"/>
      <c r="H317" s="1340"/>
      <c r="I317" s="1340"/>
      <c r="J317" s="1340"/>
      <c r="K317" s="1340"/>
      <c r="L317" s="1340"/>
      <c r="M317" s="1340"/>
      <c r="N317" s="1340"/>
      <c r="O317" s="1340"/>
      <c r="P317" s="1340"/>
      <c r="Q317" s="1340"/>
      <c r="R317" s="1340"/>
      <c r="S317" s="1340"/>
      <c r="T317" s="1340"/>
      <c r="U317" s="1340"/>
      <c r="V317" s="1340"/>
      <c r="W317" s="1340"/>
      <c r="X317" s="1340"/>
      <c r="Y317" s="1340"/>
      <c r="Z317" s="1340"/>
    </row>
    <row r="318" spans="1:26" ht="25.5" customHeight="1" x14ac:dyDescent="0.25">
      <c r="A318" s="1340"/>
      <c r="B318" s="1340"/>
      <c r="C318" s="1340"/>
      <c r="D318" s="1340"/>
      <c r="E318" s="1340"/>
      <c r="F318" s="1340"/>
      <c r="G318" s="1340"/>
      <c r="H318" s="1340"/>
      <c r="I318" s="1340"/>
      <c r="J318" s="1340"/>
      <c r="K318" s="1340"/>
      <c r="L318" s="1340"/>
      <c r="M318" s="1340"/>
      <c r="N318" s="1340"/>
      <c r="O318" s="1340"/>
      <c r="P318" s="1340"/>
      <c r="Q318" s="1340"/>
      <c r="R318" s="1340"/>
      <c r="S318" s="1340"/>
      <c r="T318" s="1340"/>
      <c r="U318" s="1340"/>
      <c r="V318" s="1340"/>
      <c r="W318" s="1340"/>
      <c r="X318" s="1340"/>
      <c r="Y318" s="1340"/>
      <c r="Z318" s="1340"/>
    </row>
    <row r="319" spans="1:26" ht="25.5" customHeight="1" x14ac:dyDescent="0.25">
      <c r="A319" s="1340"/>
      <c r="B319" s="1340"/>
      <c r="C319" s="1340"/>
      <c r="D319" s="1340"/>
      <c r="E319" s="1340"/>
      <c r="F319" s="1340"/>
      <c r="G319" s="1340"/>
      <c r="H319" s="1340"/>
      <c r="I319" s="1340"/>
      <c r="J319" s="1340"/>
      <c r="K319" s="1340"/>
      <c r="L319" s="1340"/>
      <c r="M319" s="1340"/>
      <c r="N319" s="1340"/>
      <c r="O319" s="1340"/>
      <c r="P319" s="1340"/>
      <c r="Q319" s="1340"/>
      <c r="R319" s="1340"/>
      <c r="S319" s="1340"/>
      <c r="T319" s="1340"/>
      <c r="U319" s="1340"/>
      <c r="V319" s="1340"/>
      <c r="W319" s="1340"/>
      <c r="X319" s="1340"/>
      <c r="Y319" s="1340"/>
      <c r="Z319" s="1340"/>
    </row>
    <row r="320" spans="1:26" ht="25.5" customHeight="1" x14ac:dyDescent="0.25">
      <c r="A320" s="1340"/>
      <c r="B320" s="1340"/>
      <c r="C320" s="1340"/>
      <c r="D320" s="1340"/>
      <c r="E320" s="1340"/>
      <c r="F320" s="1340"/>
      <c r="G320" s="1340"/>
      <c r="H320" s="1340"/>
      <c r="I320" s="1340"/>
      <c r="J320" s="1340"/>
      <c r="K320" s="1340"/>
      <c r="L320" s="1340"/>
      <c r="M320" s="1340"/>
      <c r="N320" s="1340"/>
      <c r="O320" s="1340"/>
      <c r="P320" s="1340"/>
      <c r="Q320" s="1340"/>
      <c r="R320" s="1340"/>
      <c r="S320" s="1340"/>
      <c r="T320" s="1340"/>
      <c r="U320" s="1340"/>
      <c r="V320" s="1340"/>
      <c r="W320" s="1340"/>
      <c r="X320" s="1340"/>
      <c r="Y320" s="1340"/>
      <c r="Z320" s="1340"/>
    </row>
    <row r="321" spans="1:26" ht="25.5" customHeight="1" x14ac:dyDescent="0.25">
      <c r="A321" s="1340"/>
      <c r="B321" s="1340"/>
      <c r="C321" s="1340"/>
      <c r="D321" s="1340"/>
      <c r="E321" s="1340"/>
      <c r="F321" s="1340"/>
      <c r="G321" s="1340"/>
      <c r="H321" s="1340"/>
      <c r="I321" s="1340"/>
      <c r="J321" s="1340"/>
      <c r="K321" s="1340"/>
      <c r="L321" s="1340"/>
      <c r="M321" s="1340"/>
      <c r="N321" s="1340"/>
      <c r="O321" s="1340"/>
      <c r="P321" s="1340"/>
      <c r="Q321" s="1340"/>
      <c r="R321" s="1340"/>
      <c r="S321" s="1340"/>
      <c r="T321" s="1340"/>
      <c r="U321" s="1340"/>
      <c r="V321" s="1340"/>
      <c r="W321" s="1340"/>
      <c r="X321" s="1340"/>
      <c r="Y321" s="1340"/>
      <c r="Z321" s="1340"/>
    </row>
    <row r="322" spans="1:26" ht="25.5" customHeight="1" x14ac:dyDescent="0.25">
      <c r="A322" s="1340"/>
      <c r="B322" s="1340"/>
      <c r="C322" s="1340"/>
      <c r="D322" s="1340"/>
      <c r="E322" s="1340"/>
      <c r="F322" s="1340"/>
      <c r="G322" s="1340"/>
      <c r="H322" s="1340"/>
      <c r="I322" s="1340"/>
      <c r="J322" s="1340"/>
      <c r="K322" s="1340"/>
      <c r="L322" s="1340"/>
      <c r="M322" s="1340"/>
      <c r="N322" s="1340"/>
      <c r="O322" s="1340"/>
      <c r="P322" s="1340"/>
      <c r="Q322" s="1340"/>
      <c r="R322" s="1340"/>
      <c r="S322" s="1340"/>
      <c r="T322" s="1340"/>
      <c r="U322" s="1340"/>
      <c r="V322" s="1340"/>
      <c r="W322" s="1340"/>
      <c r="X322" s="1340"/>
      <c r="Y322" s="1340"/>
      <c r="Z322" s="1340"/>
    </row>
    <row r="323" spans="1:26" ht="25.5" customHeight="1" x14ac:dyDescent="0.25">
      <c r="A323" s="1340"/>
      <c r="B323" s="1340"/>
      <c r="C323" s="1340"/>
      <c r="D323" s="1340"/>
      <c r="E323" s="1340"/>
      <c r="F323" s="1340"/>
      <c r="G323" s="1340"/>
      <c r="H323" s="1340"/>
      <c r="I323" s="1340"/>
      <c r="J323" s="1340"/>
      <c r="K323" s="1340"/>
      <c r="L323" s="1340"/>
      <c r="M323" s="1340"/>
      <c r="N323" s="1340"/>
      <c r="O323" s="1340"/>
      <c r="P323" s="1340"/>
      <c r="Q323" s="1340"/>
      <c r="R323" s="1340"/>
      <c r="S323" s="1340"/>
      <c r="T323" s="1340"/>
      <c r="U323" s="1340"/>
      <c r="V323" s="1340"/>
      <c r="W323" s="1340"/>
      <c r="X323" s="1340"/>
      <c r="Y323" s="1340"/>
      <c r="Z323" s="1340"/>
    </row>
    <row r="324" spans="1:26" ht="25.5" customHeight="1" x14ac:dyDescent="0.25">
      <c r="A324" s="1340"/>
      <c r="B324" s="1340"/>
      <c r="C324" s="1340"/>
      <c r="D324" s="1340"/>
      <c r="E324" s="1340"/>
      <c r="F324" s="1340"/>
      <c r="G324" s="1340"/>
      <c r="H324" s="1340"/>
      <c r="I324" s="1340"/>
      <c r="J324" s="1340"/>
      <c r="K324" s="1340"/>
      <c r="L324" s="1340"/>
      <c r="M324" s="1340"/>
      <c r="N324" s="1340"/>
      <c r="O324" s="1340"/>
      <c r="P324" s="1340"/>
      <c r="Q324" s="1340"/>
      <c r="R324" s="1340"/>
      <c r="S324" s="1340"/>
      <c r="T324" s="1340"/>
      <c r="U324" s="1340"/>
      <c r="V324" s="1340"/>
      <c r="W324" s="1340"/>
      <c r="X324" s="1340"/>
      <c r="Y324" s="1340"/>
      <c r="Z324" s="1340"/>
    </row>
    <row r="325" spans="1:26" ht="25.5" customHeight="1" x14ac:dyDescent="0.25">
      <c r="A325" s="1340"/>
      <c r="B325" s="1340"/>
      <c r="C325" s="1340"/>
      <c r="D325" s="1340"/>
      <c r="E325" s="1340"/>
      <c r="F325" s="1340"/>
      <c r="G325" s="1340"/>
      <c r="H325" s="1340"/>
      <c r="I325" s="1340"/>
      <c r="J325" s="1340"/>
      <c r="K325" s="1340"/>
      <c r="L325" s="1340"/>
      <c r="M325" s="1340"/>
      <c r="N325" s="1340"/>
      <c r="O325" s="1340"/>
      <c r="P325" s="1340"/>
      <c r="Q325" s="1340"/>
      <c r="R325" s="1340"/>
      <c r="S325" s="1340"/>
      <c r="T325" s="1340"/>
      <c r="U325" s="1340"/>
      <c r="V325" s="1340"/>
      <c r="W325" s="1340"/>
      <c r="X325" s="1340"/>
      <c r="Y325" s="1340"/>
      <c r="Z325" s="1340"/>
    </row>
    <row r="326" spans="1:26" ht="25.5" customHeight="1" x14ac:dyDescent="0.25">
      <c r="A326" s="1340"/>
      <c r="B326" s="1340"/>
      <c r="C326" s="1340"/>
      <c r="D326" s="1340"/>
      <c r="E326" s="1340"/>
      <c r="F326" s="1340"/>
      <c r="G326" s="1340"/>
      <c r="H326" s="1340"/>
      <c r="I326" s="1340"/>
      <c r="J326" s="1340"/>
      <c r="K326" s="1340"/>
      <c r="L326" s="1340"/>
      <c r="M326" s="1340"/>
      <c r="N326" s="1340"/>
      <c r="O326" s="1340"/>
      <c r="P326" s="1340"/>
      <c r="Q326" s="1340"/>
      <c r="R326" s="1340"/>
      <c r="S326" s="1340"/>
      <c r="T326" s="1340"/>
      <c r="U326" s="1340"/>
      <c r="V326" s="1340"/>
      <c r="W326" s="1340"/>
      <c r="X326" s="1340"/>
      <c r="Y326" s="1340"/>
      <c r="Z326" s="1340"/>
    </row>
    <row r="327" spans="1:26" ht="25.5" customHeight="1" x14ac:dyDescent="0.25">
      <c r="A327" s="1340"/>
      <c r="B327" s="1340"/>
      <c r="C327" s="1340"/>
      <c r="D327" s="1340"/>
      <c r="E327" s="1340"/>
      <c r="F327" s="1340"/>
      <c r="G327" s="1340"/>
      <c r="H327" s="1340"/>
      <c r="I327" s="1340"/>
      <c r="J327" s="1340"/>
      <c r="K327" s="1340"/>
      <c r="L327" s="1340"/>
      <c r="M327" s="1340"/>
      <c r="N327" s="1340"/>
      <c r="O327" s="1340"/>
      <c r="P327" s="1340"/>
      <c r="Q327" s="1340"/>
      <c r="R327" s="1340"/>
      <c r="S327" s="1340"/>
      <c r="T327" s="1340"/>
      <c r="U327" s="1340"/>
      <c r="V327" s="1340"/>
      <c r="W327" s="1340"/>
      <c r="X327" s="1340"/>
      <c r="Y327" s="1340"/>
      <c r="Z327" s="1340"/>
    </row>
    <row r="328" spans="1:26" ht="25.5" customHeight="1" x14ac:dyDescent="0.25">
      <c r="A328" s="1340"/>
      <c r="B328" s="1340"/>
      <c r="C328" s="1340"/>
      <c r="D328" s="1340"/>
      <c r="E328" s="1340"/>
      <c r="F328" s="1340"/>
      <c r="G328" s="1340"/>
      <c r="H328" s="1340"/>
      <c r="I328" s="1340"/>
      <c r="J328" s="1340"/>
      <c r="K328" s="1340"/>
      <c r="L328" s="1340"/>
      <c r="M328" s="1340"/>
      <c r="N328" s="1340"/>
      <c r="O328" s="1340"/>
      <c r="P328" s="1340"/>
      <c r="Q328" s="1340"/>
      <c r="R328" s="1340"/>
      <c r="S328" s="1340"/>
      <c r="T328" s="1340"/>
      <c r="U328" s="1340"/>
      <c r="V328" s="1340"/>
      <c r="W328" s="1340"/>
      <c r="X328" s="1340"/>
      <c r="Y328" s="1340"/>
      <c r="Z328" s="1340"/>
    </row>
    <row r="329" spans="1:26" ht="25.5" customHeight="1" x14ac:dyDescent="0.25">
      <c r="A329" s="1340"/>
      <c r="B329" s="1340"/>
      <c r="C329" s="1340"/>
      <c r="D329" s="1340"/>
      <c r="E329" s="1340"/>
      <c r="F329" s="1340"/>
      <c r="G329" s="1340"/>
      <c r="H329" s="1340"/>
      <c r="I329" s="1340"/>
      <c r="J329" s="1340"/>
      <c r="K329" s="1340"/>
      <c r="L329" s="1340"/>
      <c r="M329" s="1340"/>
      <c r="N329" s="1340"/>
      <c r="O329" s="1340"/>
      <c r="P329" s="1340"/>
      <c r="Q329" s="1340"/>
      <c r="R329" s="1340"/>
      <c r="S329" s="1340"/>
      <c r="T329" s="1340"/>
      <c r="U329" s="1340"/>
      <c r="V329" s="1340"/>
      <c r="W329" s="1340"/>
      <c r="X329" s="1340"/>
      <c r="Y329" s="1340"/>
      <c r="Z329" s="1340"/>
    </row>
    <row r="330" spans="1:26" ht="25.5" customHeight="1" x14ac:dyDescent="0.25">
      <c r="A330" s="1340"/>
      <c r="B330" s="1340"/>
      <c r="C330" s="1340"/>
      <c r="D330" s="1340"/>
      <c r="E330" s="1340"/>
      <c r="F330" s="1340"/>
      <c r="G330" s="1340"/>
      <c r="H330" s="1340"/>
      <c r="I330" s="1340"/>
      <c r="J330" s="1340"/>
      <c r="K330" s="1340"/>
      <c r="L330" s="1340"/>
      <c r="M330" s="1340"/>
      <c r="N330" s="1340"/>
      <c r="O330" s="1340"/>
      <c r="P330" s="1340"/>
      <c r="Q330" s="1340"/>
      <c r="R330" s="1340"/>
      <c r="S330" s="1340"/>
      <c r="T330" s="1340"/>
      <c r="U330" s="1340"/>
      <c r="V330" s="1340"/>
      <c r="W330" s="1340"/>
      <c r="X330" s="1340"/>
      <c r="Y330" s="1340"/>
      <c r="Z330" s="1340"/>
    </row>
    <row r="331" spans="1:26" ht="25.5" customHeight="1" x14ac:dyDescent="0.25">
      <c r="A331" s="1340"/>
      <c r="B331" s="1340"/>
      <c r="C331" s="1340"/>
      <c r="D331" s="1340"/>
      <c r="E331" s="1340"/>
      <c r="F331" s="1340"/>
      <c r="G331" s="1340"/>
      <c r="H331" s="1340"/>
      <c r="I331" s="1340"/>
      <c r="J331" s="1340"/>
      <c r="K331" s="1340"/>
      <c r="L331" s="1340"/>
      <c r="M331" s="1340"/>
      <c r="N331" s="1340"/>
      <c r="O331" s="1340"/>
      <c r="P331" s="1340"/>
      <c r="Q331" s="1340"/>
      <c r="R331" s="1340"/>
      <c r="S331" s="1340"/>
      <c r="T331" s="1340"/>
      <c r="U331" s="1340"/>
      <c r="V331" s="1340"/>
      <c r="W331" s="1340"/>
      <c r="X331" s="1340"/>
      <c r="Y331" s="1340"/>
      <c r="Z331" s="1340"/>
    </row>
    <row r="332" spans="1:26" ht="25.5" customHeight="1" x14ac:dyDescent="0.25">
      <c r="A332" s="1340"/>
      <c r="B332" s="1340"/>
      <c r="C332" s="1340"/>
      <c r="D332" s="1340"/>
      <c r="E332" s="1340"/>
      <c r="F332" s="1340"/>
      <c r="G332" s="1340"/>
      <c r="H332" s="1340"/>
      <c r="I332" s="1340"/>
      <c r="J332" s="1340"/>
      <c r="K332" s="1340"/>
      <c r="L332" s="1340"/>
      <c r="M332" s="1340"/>
      <c r="N332" s="1340"/>
      <c r="O332" s="1340"/>
      <c r="P332" s="1340"/>
      <c r="Q332" s="1340"/>
      <c r="R332" s="1340"/>
      <c r="S332" s="1340"/>
      <c r="T332" s="1340"/>
      <c r="U332" s="1340"/>
      <c r="V332" s="1340"/>
      <c r="W332" s="1340"/>
      <c r="X332" s="1340"/>
      <c r="Y332" s="1340"/>
      <c r="Z332" s="1340"/>
    </row>
    <row r="333" spans="1:26" ht="25.5" customHeight="1" x14ac:dyDescent="0.25">
      <c r="A333" s="1340"/>
      <c r="B333" s="1340"/>
      <c r="C333" s="1340"/>
      <c r="D333" s="1340"/>
      <c r="E333" s="1340"/>
      <c r="F333" s="1340"/>
      <c r="G333" s="1340"/>
      <c r="H333" s="1340"/>
      <c r="I333" s="1340"/>
      <c r="J333" s="1340"/>
      <c r="K333" s="1340"/>
      <c r="L333" s="1340"/>
      <c r="M333" s="1340"/>
      <c r="N333" s="1340"/>
      <c r="O333" s="1340"/>
      <c r="P333" s="1340"/>
      <c r="Q333" s="1340"/>
      <c r="R333" s="1340"/>
      <c r="S333" s="1340"/>
      <c r="T333" s="1340"/>
      <c r="U333" s="1340"/>
      <c r="V333" s="1340"/>
      <c r="W333" s="1340"/>
      <c r="X333" s="1340"/>
      <c r="Y333" s="1340"/>
      <c r="Z333" s="1340"/>
    </row>
    <row r="334" spans="1:26" ht="25.5" customHeight="1" x14ac:dyDescent="0.25">
      <c r="A334" s="1340"/>
      <c r="B334" s="1340"/>
      <c r="C334" s="1340"/>
      <c r="D334" s="1340"/>
      <c r="E334" s="1340"/>
      <c r="F334" s="1340"/>
      <c r="G334" s="1340"/>
      <c r="H334" s="1340"/>
      <c r="I334" s="1340"/>
      <c r="J334" s="1340"/>
      <c r="K334" s="1340"/>
      <c r="L334" s="1340"/>
      <c r="M334" s="1340"/>
      <c r="N334" s="1340"/>
      <c r="O334" s="1340"/>
      <c r="P334" s="1340"/>
      <c r="Q334" s="1340"/>
      <c r="R334" s="1340"/>
      <c r="S334" s="1340"/>
      <c r="T334" s="1340"/>
      <c r="U334" s="1340"/>
      <c r="V334" s="1340"/>
      <c r="W334" s="1340"/>
      <c r="X334" s="1340"/>
      <c r="Y334" s="1340"/>
      <c r="Z334" s="1340"/>
    </row>
    <row r="335" spans="1:26" ht="25.5" customHeight="1" x14ac:dyDescent="0.25">
      <c r="A335" s="1340"/>
      <c r="B335" s="1340"/>
      <c r="C335" s="1340"/>
      <c r="D335" s="1340"/>
      <c r="E335" s="1340"/>
      <c r="F335" s="1340"/>
      <c r="G335" s="1340"/>
      <c r="H335" s="1340"/>
      <c r="I335" s="1340"/>
      <c r="J335" s="1340"/>
      <c r="K335" s="1340"/>
      <c r="L335" s="1340"/>
      <c r="M335" s="1340"/>
      <c r="N335" s="1340"/>
      <c r="O335" s="1340"/>
      <c r="P335" s="1340"/>
      <c r="Q335" s="1340"/>
      <c r="R335" s="1340"/>
      <c r="S335" s="1340"/>
      <c r="T335" s="1340"/>
      <c r="U335" s="1340"/>
      <c r="V335" s="1340"/>
      <c r="W335" s="1340"/>
      <c r="X335" s="1340"/>
      <c r="Y335" s="1340"/>
      <c r="Z335" s="1340"/>
    </row>
    <row r="336" spans="1:26" ht="25.5" customHeight="1" x14ac:dyDescent="0.25">
      <c r="A336" s="1340"/>
      <c r="B336" s="1340"/>
      <c r="C336" s="1340"/>
      <c r="D336" s="1340"/>
      <c r="E336" s="1340"/>
      <c r="F336" s="1340"/>
      <c r="G336" s="1340"/>
      <c r="H336" s="1340"/>
      <c r="I336" s="1340"/>
      <c r="J336" s="1340"/>
      <c r="K336" s="1340"/>
      <c r="L336" s="1340"/>
      <c r="M336" s="1340"/>
      <c r="N336" s="1340"/>
      <c r="O336" s="1340"/>
      <c r="P336" s="1340"/>
      <c r="Q336" s="1340"/>
      <c r="R336" s="1340"/>
      <c r="S336" s="1340"/>
      <c r="T336" s="1340"/>
      <c r="U336" s="1340"/>
      <c r="V336" s="1340"/>
      <c r="W336" s="1340"/>
      <c r="X336" s="1340"/>
      <c r="Y336" s="1340"/>
      <c r="Z336" s="1340"/>
    </row>
    <row r="337" spans="1:26" ht="25.5" customHeight="1" x14ac:dyDescent="0.25">
      <c r="A337" s="1340"/>
      <c r="B337" s="1340"/>
      <c r="C337" s="1340"/>
      <c r="D337" s="1340"/>
      <c r="E337" s="1340"/>
      <c r="F337" s="1340"/>
      <c r="G337" s="1340"/>
      <c r="H337" s="1340"/>
      <c r="I337" s="1340"/>
      <c r="J337" s="1340"/>
      <c r="K337" s="1340"/>
      <c r="L337" s="1340"/>
      <c r="M337" s="1340"/>
      <c r="N337" s="1340"/>
      <c r="O337" s="1340"/>
      <c r="P337" s="1340"/>
      <c r="Q337" s="1340"/>
      <c r="R337" s="1340"/>
      <c r="S337" s="1340"/>
      <c r="T337" s="1340"/>
      <c r="U337" s="1340"/>
      <c r="V337" s="1340"/>
      <c r="W337" s="1340"/>
      <c r="X337" s="1340"/>
      <c r="Y337" s="1340"/>
      <c r="Z337" s="1340"/>
    </row>
    <row r="338" spans="1:26" ht="25.5" customHeight="1" x14ac:dyDescent="0.25">
      <c r="A338" s="1340"/>
      <c r="B338" s="1340"/>
      <c r="C338" s="1340"/>
      <c r="D338" s="1340"/>
      <c r="E338" s="1340"/>
      <c r="F338" s="1340"/>
      <c r="G338" s="1340"/>
      <c r="H338" s="1340"/>
      <c r="I338" s="1340"/>
      <c r="J338" s="1340"/>
      <c r="K338" s="1340"/>
      <c r="L338" s="1340"/>
      <c r="M338" s="1340"/>
      <c r="N338" s="1340"/>
      <c r="O338" s="1340"/>
      <c r="P338" s="1340"/>
      <c r="Q338" s="1340"/>
      <c r="R338" s="1340"/>
      <c r="S338" s="1340"/>
      <c r="T338" s="1340"/>
      <c r="U338" s="1340"/>
      <c r="V338" s="1340"/>
      <c r="W338" s="1340"/>
      <c r="X338" s="1340"/>
      <c r="Y338" s="1340"/>
      <c r="Z338" s="1340"/>
    </row>
    <row r="339" spans="1:26" ht="25.5" customHeight="1" x14ac:dyDescent="0.25">
      <c r="A339" s="1340"/>
      <c r="B339" s="1340"/>
      <c r="C339" s="1340"/>
      <c r="D339" s="1340"/>
      <c r="E339" s="1340"/>
      <c r="F339" s="1340"/>
      <c r="G339" s="1340"/>
      <c r="H339" s="1340"/>
      <c r="I339" s="1340"/>
      <c r="J339" s="1340"/>
      <c r="K339" s="1340"/>
      <c r="L339" s="1340"/>
      <c r="M339" s="1340"/>
      <c r="N339" s="1340"/>
      <c r="O339" s="1340"/>
      <c r="P339" s="1340"/>
      <c r="Q339" s="1340"/>
      <c r="R339" s="1340"/>
      <c r="S339" s="1340"/>
      <c r="T339" s="1340"/>
      <c r="U339" s="1340"/>
      <c r="V339" s="1340"/>
      <c r="W339" s="1340"/>
      <c r="X339" s="1340"/>
      <c r="Y339" s="1340"/>
      <c r="Z339" s="1340"/>
    </row>
    <row r="340" spans="1:26" ht="25.5" customHeight="1" x14ac:dyDescent="0.25">
      <c r="A340" s="1340"/>
      <c r="B340" s="1340"/>
      <c r="C340" s="1340"/>
      <c r="D340" s="1340"/>
      <c r="E340" s="1340"/>
      <c r="F340" s="1340"/>
      <c r="G340" s="1340"/>
      <c r="H340" s="1340"/>
      <c r="I340" s="1340"/>
      <c r="J340" s="1340"/>
      <c r="K340" s="1340"/>
      <c r="L340" s="1340"/>
      <c r="M340" s="1340"/>
      <c r="N340" s="1340"/>
      <c r="O340" s="1340"/>
      <c r="P340" s="1340"/>
      <c r="Q340" s="1340"/>
      <c r="R340" s="1340"/>
      <c r="S340" s="1340"/>
      <c r="T340" s="1340"/>
      <c r="U340" s="1340"/>
      <c r="V340" s="1340"/>
      <c r="W340" s="1340"/>
      <c r="X340" s="1340"/>
      <c r="Y340" s="1340"/>
      <c r="Z340" s="1340"/>
    </row>
    <row r="341" spans="1:26" ht="25.5" customHeight="1" x14ac:dyDescent="0.25">
      <c r="A341" s="1340"/>
      <c r="B341" s="1340"/>
      <c r="C341" s="1340"/>
      <c r="D341" s="1340"/>
      <c r="E341" s="1340"/>
      <c r="F341" s="1340"/>
      <c r="G341" s="1340"/>
      <c r="H341" s="1340"/>
      <c r="I341" s="1340"/>
      <c r="J341" s="1340"/>
      <c r="K341" s="1340"/>
      <c r="L341" s="1340"/>
      <c r="M341" s="1340"/>
      <c r="N341" s="1340"/>
      <c r="O341" s="1340"/>
      <c r="P341" s="1340"/>
      <c r="Q341" s="1340"/>
      <c r="R341" s="1340"/>
      <c r="S341" s="1340"/>
      <c r="T341" s="1340"/>
      <c r="U341" s="1340"/>
      <c r="V341" s="1340"/>
      <c r="W341" s="1340"/>
      <c r="X341" s="1340"/>
      <c r="Y341" s="1340"/>
      <c r="Z341" s="1340"/>
    </row>
    <row r="342" spans="1:26" ht="25.5" customHeight="1" x14ac:dyDescent="0.25">
      <c r="A342" s="1340"/>
      <c r="B342" s="1340"/>
      <c r="C342" s="1340"/>
      <c r="D342" s="1340"/>
      <c r="E342" s="1340"/>
      <c r="F342" s="1340"/>
      <c r="G342" s="1340"/>
      <c r="H342" s="1340"/>
      <c r="I342" s="1340"/>
      <c r="J342" s="1340"/>
      <c r="K342" s="1340"/>
      <c r="L342" s="1340"/>
      <c r="M342" s="1340"/>
      <c r="N342" s="1340"/>
      <c r="O342" s="1340"/>
      <c r="P342" s="1340"/>
      <c r="Q342" s="1340"/>
      <c r="R342" s="1340"/>
      <c r="S342" s="1340"/>
      <c r="T342" s="1340"/>
      <c r="U342" s="1340"/>
      <c r="V342" s="1340"/>
      <c r="W342" s="1340"/>
      <c r="X342" s="1340"/>
      <c r="Y342" s="1340"/>
      <c r="Z342" s="1340"/>
    </row>
    <row r="343" spans="1:26" ht="25.5" customHeight="1" x14ac:dyDescent="0.25">
      <c r="A343" s="1340"/>
      <c r="B343" s="1340"/>
      <c r="C343" s="1340"/>
      <c r="D343" s="1340"/>
      <c r="E343" s="1340"/>
      <c r="F343" s="1340"/>
      <c r="G343" s="1340"/>
      <c r="H343" s="1340"/>
      <c r="I343" s="1340"/>
      <c r="J343" s="1340"/>
      <c r="K343" s="1340"/>
      <c r="L343" s="1340"/>
      <c r="M343" s="1340"/>
      <c r="N343" s="1340"/>
      <c r="O343" s="1340"/>
      <c r="P343" s="1340"/>
      <c r="Q343" s="1340"/>
      <c r="R343" s="1340"/>
      <c r="S343" s="1340"/>
      <c r="T343" s="1340"/>
      <c r="U343" s="1340"/>
      <c r="V343" s="1340"/>
      <c r="W343" s="1340"/>
      <c r="X343" s="1340"/>
      <c r="Y343" s="1340"/>
      <c r="Z343" s="1340"/>
    </row>
    <row r="344" spans="1:26" ht="25.5" customHeight="1" x14ac:dyDescent="0.25">
      <c r="A344" s="1340"/>
      <c r="B344" s="1340"/>
      <c r="C344" s="1340"/>
      <c r="D344" s="1340"/>
      <c r="E344" s="1340"/>
      <c r="F344" s="1340"/>
      <c r="G344" s="1340"/>
      <c r="H344" s="1340"/>
      <c r="I344" s="1340"/>
      <c r="J344" s="1340"/>
      <c r="K344" s="1340"/>
      <c r="L344" s="1340"/>
      <c r="M344" s="1340"/>
      <c r="N344" s="1340"/>
      <c r="O344" s="1340"/>
      <c r="P344" s="1340"/>
      <c r="Q344" s="1340"/>
      <c r="R344" s="1340"/>
      <c r="S344" s="1340"/>
      <c r="T344" s="1340"/>
      <c r="U344" s="1340"/>
      <c r="V344" s="1340"/>
      <c r="W344" s="1340"/>
      <c r="X344" s="1340"/>
      <c r="Y344" s="1340"/>
      <c r="Z344" s="1340"/>
    </row>
    <row r="345" spans="1:26" ht="25.5" customHeight="1" x14ac:dyDescent="0.25">
      <c r="A345" s="1340"/>
      <c r="B345" s="1340"/>
      <c r="C345" s="1340"/>
      <c r="D345" s="1340"/>
      <c r="E345" s="1340"/>
      <c r="F345" s="1340"/>
      <c r="G345" s="1340"/>
      <c r="H345" s="1340"/>
      <c r="I345" s="1340"/>
      <c r="J345" s="1340"/>
      <c r="K345" s="1340"/>
      <c r="L345" s="1340"/>
      <c r="M345" s="1340"/>
      <c r="N345" s="1340"/>
      <c r="O345" s="1340"/>
      <c r="P345" s="1340"/>
      <c r="Q345" s="1340"/>
      <c r="R345" s="1340"/>
      <c r="S345" s="1340"/>
      <c r="T345" s="1340"/>
      <c r="U345" s="1340"/>
      <c r="V345" s="1340"/>
      <c r="W345" s="1340"/>
      <c r="X345" s="1340"/>
      <c r="Y345" s="1340"/>
      <c r="Z345" s="1340"/>
    </row>
    <row r="346" spans="1:26" ht="25.5" customHeight="1" x14ac:dyDescent="0.25">
      <c r="A346" s="1340"/>
      <c r="B346" s="1340"/>
      <c r="C346" s="1340"/>
      <c r="D346" s="1340"/>
      <c r="E346" s="1340"/>
      <c r="F346" s="1340"/>
      <c r="G346" s="1340"/>
      <c r="H346" s="1340"/>
      <c r="I346" s="1340"/>
      <c r="J346" s="1340"/>
      <c r="K346" s="1340"/>
      <c r="L346" s="1340"/>
      <c r="M346" s="1340"/>
      <c r="N346" s="1340"/>
      <c r="O346" s="1340"/>
      <c r="P346" s="1340"/>
      <c r="Q346" s="1340"/>
      <c r="R346" s="1340"/>
      <c r="S346" s="1340"/>
      <c r="T346" s="1340"/>
      <c r="U346" s="1340"/>
      <c r="V346" s="1340"/>
      <c r="W346" s="1340"/>
      <c r="X346" s="1340"/>
      <c r="Y346" s="1340"/>
      <c r="Z346" s="1340"/>
    </row>
    <row r="347" spans="1:26" ht="25.5" customHeight="1" x14ac:dyDescent="0.25">
      <c r="A347" s="1340"/>
      <c r="B347" s="1340"/>
      <c r="C347" s="1340"/>
      <c r="D347" s="1340"/>
      <c r="E347" s="1340"/>
      <c r="F347" s="1340"/>
      <c r="G347" s="1340"/>
      <c r="H347" s="1340"/>
      <c r="I347" s="1340"/>
      <c r="J347" s="1340"/>
      <c r="K347" s="1340"/>
      <c r="L347" s="1340"/>
      <c r="M347" s="1340"/>
      <c r="N347" s="1340"/>
      <c r="O347" s="1340"/>
      <c r="P347" s="1340"/>
      <c r="Q347" s="1340"/>
      <c r="R347" s="1340"/>
      <c r="S347" s="1340"/>
      <c r="T347" s="1340"/>
      <c r="U347" s="1340"/>
      <c r="V347" s="1340"/>
      <c r="W347" s="1340"/>
      <c r="X347" s="1340"/>
      <c r="Y347" s="1340"/>
      <c r="Z347" s="1340"/>
    </row>
    <row r="348" spans="1:26" ht="25.5" customHeight="1" x14ac:dyDescent="0.25">
      <c r="A348" s="1340"/>
      <c r="B348" s="1340"/>
      <c r="C348" s="1340"/>
      <c r="D348" s="1340"/>
      <c r="E348" s="1340"/>
      <c r="F348" s="1340"/>
      <c r="G348" s="1340"/>
      <c r="H348" s="1340"/>
      <c r="I348" s="1340"/>
      <c r="J348" s="1340"/>
      <c r="K348" s="1340"/>
      <c r="L348" s="1340"/>
      <c r="M348" s="1340"/>
      <c r="N348" s="1340"/>
      <c r="O348" s="1340"/>
      <c r="P348" s="1340"/>
      <c r="Q348" s="1340"/>
      <c r="R348" s="1340"/>
      <c r="S348" s="1340"/>
      <c r="T348" s="1340"/>
      <c r="U348" s="1340"/>
      <c r="V348" s="1340"/>
      <c r="W348" s="1340"/>
      <c r="X348" s="1340"/>
      <c r="Y348" s="1340"/>
      <c r="Z348" s="1340"/>
    </row>
    <row r="349" spans="1:26" ht="25.5" customHeight="1" x14ac:dyDescent="0.25">
      <c r="A349" s="1340"/>
      <c r="B349" s="1340"/>
      <c r="C349" s="1340"/>
      <c r="D349" s="1340"/>
      <c r="E349" s="1340"/>
      <c r="F349" s="1340"/>
      <c r="G349" s="1340"/>
      <c r="H349" s="1340"/>
      <c r="I349" s="1340"/>
      <c r="J349" s="1340"/>
      <c r="K349" s="1340"/>
      <c r="L349" s="1340"/>
      <c r="M349" s="1340"/>
      <c r="N349" s="1340"/>
      <c r="O349" s="1340"/>
      <c r="P349" s="1340"/>
      <c r="Q349" s="1340"/>
      <c r="R349" s="1340"/>
      <c r="S349" s="1340"/>
      <c r="T349" s="1340"/>
      <c r="U349" s="1340"/>
      <c r="V349" s="1340"/>
      <c r="W349" s="1340"/>
      <c r="X349" s="1340"/>
      <c r="Y349" s="1340"/>
      <c r="Z349" s="1340"/>
    </row>
    <row r="350" spans="1:26" ht="25.5" customHeight="1" x14ac:dyDescent="0.25">
      <c r="A350" s="1340"/>
      <c r="B350" s="1340"/>
      <c r="C350" s="1340"/>
      <c r="D350" s="1340"/>
      <c r="E350" s="1340"/>
      <c r="F350" s="1340"/>
      <c r="G350" s="1340"/>
      <c r="H350" s="1340"/>
      <c r="I350" s="1340"/>
      <c r="J350" s="1340"/>
      <c r="K350" s="1340"/>
      <c r="L350" s="1340"/>
      <c r="M350" s="1340"/>
      <c r="N350" s="1340"/>
      <c r="O350" s="1340"/>
      <c r="P350" s="1340"/>
      <c r="Q350" s="1340"/>
      <c r="R350" s="1340"/>
      <c r="S350" s="1340"/>
      <c r="T350" s="1340"/>
      <c r="U350" s="1340"/>
      <c r="V350" s="1340"/>
      <c r="W350" s="1340"/>
      <c r="X350" s="1340"/>
      <c r="Y350" s="1340"/>
      <c r="Z350" s="1340"/>
    </row>
    <row r="351" spans="1:26" ht="25.5" customHeight="1" x14ac:dyDescent="0.25">
      <c r="A351" s="1340"/>
      <c r="B351" s="1340"/>
      <c r="C351" s="1340"/>
      <c r="D351" s="1340"/>
      <c r="E351" s="1340"/>
      <c r="F351" s="1340"/>
      <c r="G351" s="1340"/>
      <c r="H351" s="1340"/>
      <c r="I351" s="1340"/>
      <c r="J351" s="1340"/>
      <c r="K351" s="1340"/>
      <c r="L351" s="1340"/>
      <c r="M351" s="1340"/>
      <c r="N351" s="1340"/>
      <c r="O351" s="1340"/>
      <c r="P351" s="1340"/>
      <c r="Q351" s="1340"/>
      <c r="R351" s="1340"/>
      <c r="S351" s="1340"/>
      <c r="T351" s="1340"/>
      <c r="U351" s="1340"/>
      <c r="V351" s="1340"/>
      <c r="W351" s="1340"/>
      <c r="X351" s="1340"/>
      <c r="Y351" s="1340"/>
      <c r="Z351" s="1340"/>
    </row>
    <row r="352" spans="1:26" ht="25.5" customHeight="1" x14ac:dyDescent="0.25">
      <c r="A352" s="1340"/>
      <c r="B352" s="1340"/>
      <c r="C352" s="1340"/>
      <c r="D352" s="1340"/>
      <c r="E352" s="1340"/>
      <c r="F352" s="1340"/>
      <c r="G352" s="1340"/>
      <c r="H352" s="1340"/>
      <c r="I352" s="1340"/>
      <c r="J352" s="1340"/>
      <c r="K352" s="1340"/>
      <c r="L352" s="1340"/>
      <c r="M352" s="1340"/>
      <c r="N352" s="1340"/>
      <c r="O352" s="1340"/>
      <c r="P352" s="1340"/>
      <c r="Q352" s="1340"/>
      <c r="R352" s="1340"/>
      <c r="S352" s="1340"/>
      <c r="T352" s="1340"/>
      <c r="U352" s="1340"/>
      <c r="V352" s="1340"/>
      <c r="W352" s="1340"/>
      <c r="X352" s="1340"/>
      <c r="Y352" s="1340"/>
      <c r="Z352" s="1340"/>
    </row>
    <row r="353" spans="1:26" ht="25.5" customHeight="1" x14ac:dyDescent="0.25">
      <c r="A353" s="1340"/>
      <c r="B353" s="1340"/>
      <c r="C353" s="1340"/>
      <c r="D353" s="1340"/>
      <c r="E353" s="1340"/>
      <c r="F353" s="1340"/>
      <c r="G353" s="1340"/>
      <c r="H353" s="1340"/>
      <c r="I353" s="1340"/>
      <c r="J353" s="1340"/>
      <c r="K353" s="1340"/>
      <c r="L353" s="1340"/>
      <c r="M353" s="1340"/>
      <c r="N353" s="1340"/>
      <c r="O353" s="1340"/>
      <c r="P353" s="1340"/>
      <c r="Q353" s="1340"/>
      <c r="R353" s="1340"/>
      <c r="S353" s="1340"/>
      <c r="T353" s="1340"/>
      <c r="U353" s="1340"/>
      <c r="V353" s="1340"/>
      <c r="W353" s="1340"/>
      <c r="X353" s="1340"/>
      <c r="Y353" s="1340"/>
      <c r="Z353" s="1340"/>
    </row>
    <row r="354" spans="1:26" ht="25.5" customHeight="1" x14ac:dyDescent="0.25">
      <c r="A354" s="1340"/>
      <c r="B354" s="1340"/>
      <c r="C354" s="1340"/>
      <c r="D354" s="1340"/>
      <c r="E354" s="1340"/>
      <c r="F354" s="1340"/>
      <c r="G354" s="1340"/>
      <c r="H354" s="1340"/>
      <c r="I354" s="1340"/>
      <c r="J354" s="1340"/>
      <c r="K354" s="1340"/>
      <c r="L354" s="1340"/>
      <c r="M354" s="1340"/>
      <c r="N354" s="1340"/>
      <c r="O354" s="1340"/>
      <c r="P354" s="1340"/>
      <c r="Q354" s="1340"/>
      <c r="R354" s="1340"/>
      <c r="S354" s="1340"/>
      <c r="T354" s="1340"/>
      <c r="U354" s="1340"/>
      <c r="V354" s="1340"/>
      <c r="W354" s="1340"/>
      <c r="X354" s="1340"/>
      <c r="Y354" s="1340"/>
      <c r="Z354" s="1340"/>
    </row>
    <row r="355" spans="1:26" ht="25.5" customHeight="1" x14ac:dyDescent="0.25">
      <c r="A355" s="1340"/>
      <c r="B355" s="1340"/>
      <c r="C355" s="1340"/>
      <c r="D355" s="1340"/>
      <c r="E355" s="1340"/>
      <c r="F355" s="1340"/>
      <c r="G355" s="1340"/>
      <c r="H355" s="1340"/>
      <c r="I355" s="1340"/>
      <c r="J355" s="1340"/>
      <c r="K355" s="1340"/>
      <c r="L355" s="1340"/>
      <c r="M355" s="1340"/>
      <c r="N355" s="1340"/>
      <c r="O355" s="1340"/>
      <c r="P355" s="1340"/>
      <c r="Q355" s="1340"/>
      <c r="R355" s="1340"/>
      <c r="S355" s="1340"/>
      <c r="T355" s="1340"/>
      <c r="U355" s="1340"/>
      <c r="V355" s="1340"/>
      <c r="W355" s="1340"/>
      <c r="X355" s="1340"/>
      <c r="Y355" s="1340"/>
      <c r="Z355" s="1340"/>
    </row>
    <row r="356" spans="1:26" ht="25.5" customHeight="1" x14ac:dyDescent="0.25">
      <c r="A356" s="1340"/>
      <c r="B356" s="1340"/>
      <c r="C356" s="1340"/>
      <c r="D356" s="1340"/>
      <c r="E356" s="1340"/>
      <c r="F356" s="1340"/>
      <c r="G356" s="1340"/>
      <c r="H356" s="1340"/>
      <c r="I356" s="1340"/>
      <c r="J356" s="1340"/>
      <c r="K356" s="1340"/>
      <c r="L356" s="1340"/>
      <c r="M356" s="1340"/>
      <c r="N356" s="1340"/>
      <c r="O356" s="1340"/>
      <c r="P356" s="1340"/>
      <c r="Q356" s="1340"/>
      <c r="R356" s="1340"/>
      <c r="S356" s="1340"/>
      <c r="T356" s="1340"/>
      <c r="U356" s="1340"/>
      <c r="V356" s="1340"/>
      <c r="W356" s="1340"/>
      <c r="X356" s="1340"/>
      <c r="Y356" s="1340"/>
      <c r="Z356" s="1340"/>
    </row>
    <row r="357" spans="1:26" ht="25.5" customHeight="1" x14ac:dyDescent="0.25">
      <c r="A357" s="1340"/>
      <c r="B357" s="1340"/>
      <c r="C357" s="1340"/>
      <c r="D357" s="1340"/>
      <c r="E357" s="1340"/>
      <c r="F357" s="1340"/>
      <c r="G357" s="1340"/>
      <c r="H357" s="1340"/>
      <c r="I357" s="1340"/>
      <c r="J357" s="1340"/>
      <c r="K357" s="1340"/>
      <c r="L357" s="1340"/>
      <c r="M357" s="1340"/>
      <c r="N357" s="1340"/>
      <c r="O357" s="1340"/>
      <c r="P357" s="1340"/>
      <c r="Q357" s="1340"/>
      <c r="R357" s="1340"/>
      <c r="S357" s="1340"/>
      <c r="T357" s="1340"/>
      <c r="U357" s="1340"/>
      <c r="V357" s="1340"/>
      <c r="W357" s="1340"/>
      <c r="X357" s="1340"/>
      <c r="Y357" s="1340"/>
      <c r="Z357" s="1340"/>
    </row>
    <row r="358" spans="1:26" ht="25.5" customHeight="1" x14ac:dyDescent="0.25">
      <c r="A358" s="1340"/>
      <c r="B358" s="1340"/>
      <c r="C358" s="1340"/>
      <c r="D358" s="1340"/>
      <c r="E358" s="1340"/>
      <c r="F358" s="1340"/>
      <c r="G358" s="1340"/>
      <c r="H358" s="1340"/>
      <c r="I358" s="1340"/>
      <c r="J358" s="1340"/>
      <c r="K358" s="1340"/>
      <c r="L358" s="1340"/>
      <c r="M358" s="1340"/>
      <c r="N358" s="1340"/>
      <c r="O358" s="1340"/>
      <c r="P358" s="1340"/>
      <c r="Q358" s="1340"/>
      <c r="R358" s="1340"/>
      <c r="S358" s="1340"/>
      <c r="T358" s="1340"/>
      <c r="U358" s="1340"/>
      <c r="V358" s="1340"/>
      <c r="W358" s="1340"/>
      <c r="X358" s="1340"/>
      <c r="Y358" s="1340"/>
      <c r="Z358" s="1340"/>
    </row>
    <row r="359" spans="1:26" ht="25.5" customHeight="1" x14ac:dyDescent="0.25">
      <c r="A359" s="1340"/>
      <c r="B359" s="1340"/>
      <c r="C359" s="1340"/>
      <c r="D359" s="1340"/>
      <c r="E359" s="1340"/>
      <c r="F359" s="1340"/>
      <c r="G359" s="1340"/>
      <c r="H359" s="1340"/>
      <c r="I359" s="1340"/>
      <c r="J359" s="1340"/>
      <c r="K359" s="1340"/>
      <c r="L359" s="1340"/>
      <c r="M359" s="1340"/>
      <c r="N359" s="1340"/>
      <c r="O359" s="1340"/>
      <c r="P359" s="1340"/>
      <c r="Q359" s="1340"/>
      <c r="R359" s="1340"/>
      <c r="S359" s="1340"/>
      <c r="T359" s="1340"/>
      <c r="U359" s="1340"/>
      <c r="V359" s="1340"/>
      <c r="W359" s="1340"/>
      <c r="X359" s="1340"/>
      <c r="Y359" s="1340"/>
      <c r="Z359" s="1340"/>
    </row>
    <row r="360" spans="1:26" ht="25.5" customHeight="1" x14ac:dyDescent="0.25">
      <c r="A360" s="1340"/>
      <c r="B360" s="1340"/>
      <c r="C360" s="1340"/>
      <c r="D360" s="1340"/>
      <c r="E360" s="1340"/>
      <c r="F360" s="1340"/>
      <c r="G360" s="1340"/>
      <c r="H360" s="1340"/>
      <c r="I360" s="1340"/>
      <c r="J360" s="1340"/>
      <c r="K360" s="1340"/>
      <c r="L360" s="1340"/>
      <c r="M360" s="1340"/>
      <c r="N360" s="1340"/>
      <c r="O360" s="1340"/>
      <c r="P360" s="1340"/>
      <c r="Q360" s="1340"/>
      <c r="R360" s="1340"/>
      <c r="S360" s="1340"/>
      <c r="T360" s="1340"/>
      <c r="U360" s="1340"/>
      <c r="V360" s="1340"/>
      <c r="W360" s="1340"/>
      <c r="X360" s="1340"/>
      <c r="Y360" s="1340"/>
      <c r="Z360" s="1340"/>
    </row>
    <row r="361" spans="1:26" ht="25.5" customHeight="1" x14ac:dyDescent="0.25">
      <c r="A361" s="1340"/>
      <c r="B361" s="1340"/>
      <c r="C361" s="1340"/>
      <c r="D361" s="1340"/>
      <c r="E361" s="1340"/>
      <c r="F361" s="1340"/>
      <c r="G361" s="1340"/>
      <c r="H361" s="1340"/>
      <c r="I361" s="1340"/>
      <c r="J361" s="1340"/>
      <c r="K361" s="1340"/>
      <c r="L361" s="1340"/>
      <c r="M361" s="1340"/>
      <c r="N361" s="1340"/>
      <c r="O361" s="1340"/>
      <c r="P361" s="1340"/>
      <c r="Q361" s="1340"/>
      <c r="R361" s="1340"/>
      <c r="S361" s="1340"/>
      <c r="T361" s="1340"/>
      <c r="U361" s="1340"/>
      <c r="V361" s="1340"/>
      <c r="W361" s="1340"/>
      <c r="X361" s="1340"/>
      <c r="Y361" s="1340"/>
      <c r="Z361" s="1340"/>
    </row>
    <row r="362" spans="1:26" ht="25.5" customHeight="1" x14ac:dyDescent="0.25">
      <c r="A362" s="1340"/>
      <c r="B362" s="1340"/>
      <c r="C362" s="1340"/>
      <c r="D362" s="1340"/>
      <c r="E362" s="1340"/>
      <c r="F362" s="1340"/>
      <c r="G362" s="1340"/>
      <c r="H362" s="1340"/>
      <c r="I362" s="1340"/>
      <c r="J362" s="1340"/>
      <c r="K362" s="1340"/>
      <c r="L362" s="1340"/>
      <c r="M362" s="1340"/>
      <c r="N362" s="1340"/>
      <c r="O362" s="1340"/>
      <c r="P362" s="1340"/>
      <c r="Q362" s="1340"/>
      <c r="R362" s="1340"/>
      <c r="S362" s="1340"/>
      <c r="T362" s="1340"/>
      <c r="U362" s="1340"/>
      <c r="V362" s="1340"/>
      <c r="W362" s="1340"/>
      <c r="X362" s="1340"/>
      <c r="Y362" s="1340"/>
      <c r="Z362" s="1340"/>
    </row>
    <row r="363" spans="1:26" ht="25.5" customHeight="1" x14ac:dyDescent="0.25">
      <c r="A363" s="1340"/>
      <c r="B363" s="1340"/>
      <c r="C363" s="1340"/>
      <c r="D363" s="1340"/>
      <c r="E363" s="1340"/>
      <c r="F363" s="1340"/>
      <c r="G363" s="1340"/>
      <c r="H363" s="1340"/>
      <c r="I363" s="1340"/>
      <c r="J363" s="1340"/>
      <c r="K363" s="1340"/>
      <c r="L363" s="1340"/>
      <c r="M363" s="1340"/>
      <c r="N363" s="1340"/>
      <c r="O363" s="1340"/>
      <c r="P363" s="1340"/>
      <c r="Q363" s="1340"/>
      <c r="R363" s="1340"/>
      <c r="S363" s="1340"/>
      <c r="T363" s="1340"/>
      <c r="U363" s="1340"/>
      <c r="V363" s="1340"/>
      <c r="W363" s="1340"/>
      <c r="X363" s="1340"/>
      <c r="Y363" s="1340"/>
      <c r="Z363" s="1340"/>
    </row>
    <row r="364" spans="1:26" ht="25.5" customHeight="1" x14ac:dyDescent="0.25">
      <c r="A364" s="1340"/>
      <c r="B364" s="1340"/>
      <c r="C364" s="1340"/>
      <c r="D364" s="1340"/>
      <c r="E364" s="1340"/>
      <c r="F364" s="1340"/>
      <c r="G364" s="1340"/>
      <c r="H364" s="1340"/>
      <c r="I364" s="1340"/>
      <c r="J364" s="1340"/>
      <c r="K364" s="1340"/>
      <c r="L364" s="1340"/>
      <c r="M364" s="1340"/>
      <c r="N364" s="1340"/>
      <c r="O364" s="1340"/>
      <c r="P364" s="1340"/>
      <c r="Q364" s="1340"/>
      <c r="R364" s="1340"/>
      <c r="S364" s="1340"/>
      <c r="T364" s="1340"/>
      <c r="U364" s="1340"/>
      <c r="V364" s="1340"/>
      <c r="W364" s="1340"/>
      <c r="X364" s="1340"/>
      <c r="Y364" s="1340"/>
      <c r="Z364" s="1340"/>
    </row>
    <row r="365" spans="1:26" ht="25.5" customHeight="1" x14ac:dyDescent="0.25">
      <c r="A365" s="1340"/>
      <c r="B365" s="1340"/>
      <c r="C365" s="1340"/>
      <c r="D365" s="1340"/>
      <c r="E365" s="1340"/>
      <c r="F365" s="1340"/>
      <c r="G365" s="1340"/>
      <c r="H365" s="1340"/>
      <c r="I365" s="1340"/>
      <c r="J365" s="1340"/>
      <c r="K365" s="1340"/>
      <c r="L365" s="1340"/>
      <c r="M365" s="1340"/>
      <c r="N365" s="1340"/>
      <c r="O365" s="1340"/>
      <c r="P365" s="1340"/>
      <c r="Q365" s="1340"/>
      <c r="R365" s="1340"/>
      <c r="S365" s="1340"/>
      <c r="T365" s="1340"/>
      <c r="U365" s="1340"/>
      <c r="V365" s="1340"/>
      <c r="W365" s="1340"/>
      <c r="X365" s="1340"/>
      <c r="Y365" s="1340"/>
      <c r="Z365" s="1340"/>
    </row>
    <row r="366" spans="1:26" ht="25.5" customHeight="1" x14ac:dyDescent="0.25">
      <c r="A366" s="1340"/>
      <c r="B366" s="1340"/>
      <c r="C366" s="1340"/>
      <c r="D366" s="1340"/>
      <c r="E366" s="1340"/>
      <c r="F366" s="1340"/>
      <c r="G366" s="1340"/>
      <c r="H366" s="1340"/>
      <c r="I366" s="1340"/>
      <c r="J366" s="1340"/>
      <c r="K366" s="1340"/>
      <c r="L366" s="1340"/>
      <c r="M366" s="1340"/>
      <c r="N366" s="1340"/>
      <c r="O366" s="1340"/>
      <c r="P366" s="1340"/>
      <c r="Q366" s="1340"/>
      <c r="R366" s="1340"/>
      <c r="S366" s="1340"/>
      <c r="T366" s="1340"/>
      <c r="U366" s="1340"/>
      <c r="V366" s="1340"/>
      <c r="W366" s="1340"/>
      <c r="X366" s="1340"/>
      <c r="Y366" s="1340"/>
      <c r="Z366" s="1340"/>
    </row>
    <row r="367" spans="1:26" ht="25.5" customHeight="1" x14ac:dyDescent="0.25">
      <c r="A367" s="1340"/>
      <c r="B367" s="1340"/>
      <c r="C367" s="1340"/>
      <c r="D367" s="1340"/>
      <c r="E367" s="1340"/>
      <c r="F367" s="1340"/>
      <c r="G367" s="1340"/>
      <c r="H367" s="1340"/>
      <c r="I367" s="1340"/>
      <c r="J367" s="1340"/>
      <c r="K367" s="1340"/>
      <c r="L367" s="1340"/>
      <c r="M367" s="1340"/>
      <c r="N367" s="1340"/>
      <c r="O367" s="1340"/>
      <c r="P367" s="1340"/>
      <c r="Q367" s="1340"/>
      <c r="R367" s="1340"/>
      <c r="S367" s="1340"/>
      <c r="T367" s="1340"/>
      <c r="U367" s="1340"/>
      <c r="V367" s="1340"/>
      <c r="W367" s="1340"/>
      <c r="X367" s="1340"/>
      <c r="Y367" s="1340"/>
      <c r="Z367" s="1340"/>
    </row>
    <row r="368" spans="1:26" ht="25.5" customHeight="1" x14ac:dyDescent="0.25">
      <c r="A368" s="1340"/>
      <c r="B368" s="1340"/>
      <c r="C368" s="1340"/>
      <c r="D368" s="1340"/>
      <c r="E368" s="1340"/>
      <c r="F368" s="1340"/>
      <c r="G368" s="1340"/>
      <c r="H368" s="1340"/>
      <c r="I368" s="1340"/>
      <c r="J368" s="1340"/>
      <c r="K368" s="1340"/>
      <c r="L368" s="1340"/>
      <c r="M368" s="1340"/>
      <c r="N368" s="1340"/>
      <c r="O368" s="1340"/>
      <c r="P368" s="1340"/>
      <c r="Q368" s="1340"/>
      <c r="R368" s="1340"/>
      <c r="S368" s="1340"/>
      <c r="T368" s="1340"/>
      <c r="U368" s="1340"/>
      <c r="V368" s="1340"/>
      <c r="W368" s="1340"/>
      <c r="X368" s="1340"/>
      <c r="Y368" s="1340"/>
      <c r="Z368" s="1340"/>
    </row>
    <row r="369" spans="1:26" ht="25.5" customHeight="1" x14ac:dyDescent="0.25">
      <c r="A369" s="1340"/>
      <c r="B369" s="1340"/>
      <c r="C369" s="1340"/>
      <c r="D369" s="1340"/>
      <c r="E369" s="1340"/>
      <c r="F369" s="1340"/>
      <c r="G369" s="1340"/>
      <c r="H369" s="1340"/>
      <c r="I369" s="1340"/>
      <c r="J369" s="1340"/>
      <c r="K369" s="1340"/>
      <c r="L369" s="1340"/>
      <c r="M369" s="1340"/>
      <c r="N369" s="1340"/>
      <c r="O369" s="1340"/>
      <c r="P369" s="1340"/>
      <c r="Q369" s="1340"/>
      <c r="R369" s="1340"/>
      <c r="S369" s="1340"/>
      <c r="T369" s="1340"/>
      <c r="U369" s="1340"/>
      <c r="V369" s="1340"/>
      <c r="W369" s="1340"/>
      <c r="X369" s="1340"/>
      <c r="Y369" s="1340"/>
      <c r="Z369" s="1340"/>
    </row>
    <row r="370" spans="1:26" ht="15.75" customHeight="1" x14ac:dyDescent="0.2"/>
    <row r="371" spans="1:26" ht="15.75" customHeight="1" x14ac:dyDescent="0.2"/>
    <row r="372" spans="1:26" ht="15.75" customHeight="1" x14ac:dyDescent="0.2"/>
    <row r="373" spans="1:26" ht="15.75" customHeight="1" x14ac:dyDescent="0.2"/>
    <row r="374" spans="1:26" ht="15.75" customHeight="1" x14ac:dyDescent="0.2"/>
    <row r="375" spans="1:26" ht="15.75" customHeight="1" x14ac:dyDescent="0.2"/>
    <row r="376" spans="1:26" ht="15.75" customHeight="1" x14ac:dyDescent="0.2"/>
    <row r="377" spans="1:26" ht="15.75" customHeight="1" x14ac:dyDescent="0.2"/>
    <row r="378" spans="1:26" ht="15.75" customHeight="1" x14ac:dyDescent="0.2"/>
    <row r="379" spans="1:26" ht="15.75" customHeight="1" x14ac:dyDescent="0.2"/>
    <row r="380" spans="1:26" ht="15.75" customHeight="1" x14ac:dyDescent="0.2"/>
    <row r="381" spans="1:26" ht="15.75" customHeight="1" x14ac:dyDescent="0.2"/>
    <row r="382" spans="1:26" ht="15.75" customHeight="1" x14ac:dyDescent="0.2"/>
    <row r="383" spans="1:26" ht="15.75" customHeight="1" x14ac:dyDescent="0.2"/>
    <row r="384" spans="1:26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6">
    <mergeCell ref="I42:J42"/>
    <mergeCell ref="I44:J44"/>
    <mergeCell ref="F36:J36"/>
    <mergeCell ref="F37:J37"/>
    <mergeCell ref="I40:J40"/>
    <mergeCell ref="I41:J41"/>
    <mergeCell ref="F19:J19"/>
    <mergeCell ref="F20:J20"/>
    <mergeCell ref="F21:J21"/>
    <mergeCell ref="F22:J22"/>
    <mergeCell ref="A23:Z23"/>
    <mergeCell ref="B14:B22"/>
    <mergeCell ref="F14:J14"/>
    <mergeCell ref="F15:J15"/>
    <mergeCell ref="F16:J16"/>
    <mergeCell ref="F17:J17"/>
    <mergeCell ref="F18:J18"/>
    <mergeCell ref="F6:J6"/>
    <mergeCell ref="F7:J7"/>
    <mergeCell ref="F9:J9"/>
    <mergeCell ref="F10:J10"/>
    <mergeCell ref="B2:M2"/>
    <mergeCell ref="F3:J3"/>
    <mergeCell ref="B4:B12"/>
    <mergeCell ref="F4:J4"/>
    <mergeCell ref="C5:C6"/>
    <mergeCell ref="F5:J5"/>
    <mergeCell ref="F8:J8"/>
    <mergeCell ref="C11:C12"/>
    <mergeCell ref="F11:J11"/>
    <mergeCell ref="F12:J12"/>
    <mergeCell ref="C21:C22"/>
    <mergeCell ref="C24:C26"/>
    <mergeCell ref="I54:J54"/>
    <mergeCell ref="I55:J55"/>
    <mergeCell ref="I56:J56"/>
    <mergeCell ref="I45:J45"/>
    <mergeCell ref="I46:J46"/>
    <mergeCell ref="I47:J47"/>
    <mergeCell ref="I48:J48"/>
    <mergeCell ref="I49:J49"/>
    <mergeCell ref="I51:J51"/>
    <mergeCell ref="I52:J52"/>
    <mergeCell ref="I53:J53"/>
    <mergeCell ref="F24:J24"/>
    <mergeCell ref="C27:C29"/>
    <mergeCell ref="C30:C31"/>
    <mergeCell ref="C7:C8"/>
    <mergeCell ref="C9:C10"/>
    <mergeCell ref="C14:C15"/>
    <mergeCell ref="C16:C18"/>
    <mergeCell ref="C19:C20"/>
    <mergeCell ref="B33:B37"/>
    <mergeCell ref="C33:C35"/>
    <mergeCell ref="C36:C37"/>
    <mergeCell ref="B24:B31"/>
    <mergeCell ref="F27:J27"/>
    <mergeCell ref="F28:J28"/>
    <mergeCell ref="F29:J29"/>
    <mergeCell ref="F30:J30"/>
    <mergeCell ref="F31:J31"/>
    <mergeCell ref="F33:J33"/>
    <mergeCell ref="F34:J34"/>
    <mergeCell ref="F35:J35"/>
    <mergeCell ref="F25:J25"/>
    <mergeCell ref="F26:J26"/>
  </mergeCells>
  <pageMargins left="0.74803149606299213" right="0.74803149606299213" top="0.98425196850393704" bottom="0.98425196850393704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20.6</v>
      </c>
      <c r="G6" s="62">
        <v>18</v>
      </c>
      <c r="H6" s="63">
        <f t="shared" ref="H6:H10" si="0">TIME(ROUNDDOWN(F6/G6,0),MOD(F6,G6)/G6*60,0)</f>
        <v>4.7222222222222221E-2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0.42222222222222222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51</v>
      </c>
      <c r="D7" s="59"/>
      <c r="E7" s="81">
        <f t="shared" ref="E7:E9" si="3">L6+M6</f>
        <v>0.44305555555555554</v>
      </c>
      <c r="F7" s="61">
        <v>74.5</v>
      </c>
      <c r="G7" s="62">
        <v>25</v>
      </c>
      <c r="H7" s="63">
        <f t="shared" si="0"/>
        <v>0.12361111111111112</v>
      </c>
      <c r="I7" s="64">
        <v>6.9444444444444441E-3</v>
      </c>
      <c r="J7" s="176">
        <v>593</v>
      </c>
      <c r="K7" s="83">
        <v>593</v>
      </c>
      <c r="L7" s="60">
        <f t="shared" si="1"/>
        <v>0.57361111111111107</v>
      </c>
      <c r="M7" s="66">
        <v>2.0833333333333332E-2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3</v>
      </c>
      <c r="B8" s="57">
        <v>45457</v>
      </c>
      <c r="C8" s="80" t="s">
        <v>138</v>
      </c>
      <c r="D8" s="59"/>
      <c r="E8" s="81">
        <f t="shared" si="3"/>
        <v>0.59444444444444444</v>
      </c>
      <c r="F8" s="61">
        <v>52.8</v>
      </c>
      <c r="G8" s="62">
        <v>27</v>
      </c>
      <c r="H8" s="63">
        <f t="shared" si="0"/>
        <v>8.1250000000000003E-2</v>
      </c>
      <c r="I8" s="64">
        <v>6.9444444444444441E-3</v>
      </c>
      <c r="J8" s="184">
        <v>403</v>
      </c>
      <c r="K8" s="65">
        <v>326</v>
      </c>
      <c r="L8" s="60">
        <f t="shared" si="1"/>
        <v>0.68263888888888891</v>
      </c>
      <c r="M8" s="66">
        <v>1.3888888888888888E-2</v>
      </c>
      <c r="N8" s="67">
        <v>2</v>
      </c>
      <c r="O8" s="68">
        <f t="shared" si="2"/>
        <v>460</v>
      </c>
      <c r="P8" s="69">
        <v>2</v>
      </c>
      <c r="Q8" s="70">
        <v>1</v>
      </c>
      <c r="R8" s="70">
        <v>2</v>
      </c>
      <c r="S8" s="177">
        <v>2</v>
      </c>
      <c r="T8" s="71" t="b">
        <v>1</v>
      </c>
      <c r="U8" s="71" t="b">
        <v>0</v>
      </c>
      <c r="V8" s="71" t="b">
        <v>0</v>
      </c>
      <c r="W8" s="71" t="b">
        <v>0</v>
      </c>
      <c r="X8" s="71" t="b">
        <v>0</v>
      </c>
      <c r="Y8" s="178" t="s">
        <v>139</v>
      </c>
      <c r="Z8" s="73"/>
      <c r="AA8" s="74"/>
      <c r="AB8" s="75"/>
      <c r="AC8" s="75"/>
      <c r="AD8" s="75"/>
      <c r="AE8" s="76"/>
      <c r="AF8" s="24"/>
      <c r="AG8" s="77"/>
      <c r="AH8" s="78"/>
      <c r="AI8" s="79"/>
      <c r="AJ8" s="79"/>
      <c r="AK8" s="79"/>
      <c r="AL8" s="79"/>
    </row>
    <row r="9" spans="1:38" ht="19.5" customHeight="1" x14ac:dyDescent="0.2">
      <c r="A9" s="56">
        <v>4</v>
      </c>
      <c r="B9" s="57">
        <v>45457</v>
      </c>
      <c r="C9" s="80" t="s">
        <v>140</v>
      </c>
      <c r="D9" s="59"/>
      <c r="E9" s="81">
        <f t="shared" si="3"/>
        <v>0.69652777777777775</v>
      </c>
      <c r="F9" s="61">
        <v>84.9</v>
      </c>
      <c r="G9" s="62">
        <v>24</v>
      </c>
      <c r="H9" s="63">
        <f t="shared" si="0"/>
        <v>0.14722222222222223</v>
      </c>
      <c r="I9" s="64">
        <f>TIME(,0,)</f>
        <v>0</v>
      </c>
      <c r="J9" s="176">
        <v>842</v>
      </c>
      <c r="K9" s="83">
        <v>919</v>
      </c>
      <c r="L9" s="60">
        <f t="shared" si="1"/>
        <v>0.84375</v>
      </c>
      <c r="M9" s="66">
        <v>2.0833333333333332E-2</v>
      </c>
      <c r="N9" s="84">
        <v>2</v>
      </c>
      <c r="O9" s="85">
        <f t="shared" si="2"/>
        <v>460</v>
      </c>
      <c r="P9" s="86">
        <v>1</v>
      </c>
      <c r="Q9" s="70">
        <v>2</v>
      </c>
      <c r="R9" s="70">
        <v>4</v>
      </c>
      <c r="S9" s="92">
        <v>3</v>
      </c>
      <c r="T9" s="71" t="b">
        <v>0</v>
      </c>
      <c r="U9" s="71" t="b">
        <v>0</v>
      </c>
      <c r="V9" s="71" t="b">
        <v>0</v>
      </c>
      <c r="W9" s="71" t="b">
        <v>1</v>
      </c>
      <c r="X9" s="71" t="b">
        <v>0</v>
      </c>
      <c r="Y9" s="178" t="s">
        <v>141</v>
      </c>
      <c r="Z9" s="73"/>
      <c r="AA9" s="74"/>
      <c r="AB9" s="75"/>
      <c r="AC9" s="75"/>
      <c r="AD9" s="75"/>
      <c r="AE9" s="76"/>
      <c r="AF9" s="24"/>
      <c r="AG9" s="77" t="s">
        <v>42</v>
      </c>
      <c r="AH9" s="77"/>
      <c r="AI9" s="1565" t="s">
        <v>46</v>
      </c>
      <c r="AJ9" s="1558"/>
      <c r="AK9" s="1565" t="s">
        <v>47</v>
      </c>
      <c r="AL9" s="1558"/>
    </row>
    <row r="10" spans="1:38" ht="19.5" customHeight="1" x14ac:dyDescent="0.2">
      <c r="A10" s="183">
        <v>5</v>
      </c>
      <c r="B10" s="57">
        <v>45457</v>
      </c>
      <c r="C10" s="80" t="s">
        <v>52</v>
      </c>
      <c r="D10" s="110"/>
      <c r="E10" s="256">
        <f>M9+L9</f>
        <v>0.86458333333333337</v>
      </c>
      <c r="F10" s="88">
        <v>66.5</v>
      </c>
      <c r="G10" s="89">
        <v>25</v>
      </c>
      <c r="H10" s="63">
        <f t="shared" si="0"/>
        <v>0.11041666666666666</v>
      </c>
      <c r="I10" s="64">
        <v>6.9444444444444441E-3</v>
      </c>
      <c r="J10" s="184">
        <v>418</v>
      </c>
      <c r="K10" s="65">
        <v>418</v>
      </c>
      <c r="L10" s="60">
        <f t="shared" si="1"/>
        <v>0.98194444444444451</v>
      </c>
      <c r="M10" s="66">
        <v>1.3888888888888888E-2</v>
      </c>
      <c r="N10" s="261">
        <v>2</v>
      </c>
      <c r="O10" s="85">
        <f t="shared" si="2"/>
        <v>460</v>
      </c>
      <c r="P10" s="86">
        <v>2</v>
      </c>
      <c r="Q10" s="70">
        <v>1</v>
      </c>
      <c r="R10" s="70">
        <v>2</v>
      </c>
      <c r="S10" s="92">
        <v>2</v>
      </c>
      <c r="T10" s="262"/>
      <c r="U10" s="262"/>
      <c r="V10" s="262"/>
      <c r="W10" s="262"/>
      <c r="X10" s="262"/>
      <c r="Y10" s="178" t="s">
        <v>142</v>
      </c>
      <c r="Z10" s="73"/>
      <c r="AA10" s="74"/>
      <c r="AB10" s="75"/>
      <c r="AC10" s="75"/>
      <c r="AD10" s="75"/>
      <c r="AE10" s="76"/>
      <c r="AF10" s="24"/>
      <c r="AG10" s="77"/>
      <c r="AH10" s="77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0.99583333333333335</v>
      </c>
      <c r="F12" s="61">
        <v>66.5</v>
      </c>
      <c r="G12" s="62">
        <v>24</v>
      </c>
      <c r="H12" s="63">
        <f t="shared" ref="H12:H13" si="4">TIME(ROUNDDOWN(F12/G12,0),MOD(F12,G12)/G12*60,0)</f>
        <v>0.11527777777777778</v>
      </c>
      <c r="I12" s="64">
        <v>1.5972222222222221E-2</v>
      </c>
      <c r="J12" s="176">
        <v>651</v>
      </c>
      <c r="K12" s="83">
        <v>651</v>
      </c>
      <c r="L12" s="60">
        <f t="shared" ref="L12:L14" si="5">E12+H12+I12</f>
        <v>1.1270833333333334</v>
      </c>
      <c r="M12" s="66">
        <v>0.24791666666666667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4"/>
        <v>0.28125</v>
      </c>
      <c r="I13" s="64">
        <v>3.125E-2</v>
      </c>
      <c r="J13" s="186">
        <v>649</v>
      </c>
      <c r="K13" s="187">
        <v>609</v>
      </c>
      <c r="L13" s="60">
        <f t="shared" si="5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70" t="s">
        <v>55</v>
      </c>
      <c r="D14" s="98"/>
      <c r="E14" s="175">
        <v>0.75</v>
      </c>
      <c r="F14" s="61">
        <v>96.5</v>
      </c>
      <c r="G14" s="62">
        <v>25</v>
      </c>
      <c r="H14" s="63">
        <v>0.16041666666666668</v>
      </c>
      <c r="I14" s="64">
        <v>6.9444444444444441E-3</v>
      </c>
      <c r="J14" s="176">
        <v>615</v>
      </c>
      <c r="K14" s="83">
        <v>616</v>
      </c>
      <c r="L14" s="60">
        <f t="shared" si="5"/>
        <v>0.91736111111111107</v>
      </c>
      <c r="M14" s="66">
        <v>2.0833333333333332E-2</v>
      </c>
      <c r="N14" s="84">
        <v>2</v>
      </c>
      <c r="O14" s="85">
        <f>N14*"230"</f>
        <v>460</v>
      </c>
      <c r="P14" s="86">
        <v>2</v>
      </c>
      <c r="Q14" s="70">
        <v>2</v>
      </c>
      <c r="R14" s="70">
        <v>2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0.93819444444444444</v>
      </c>
      <c r="F16" s="61">
        <v>115.1</v>
      </c>
      <c r="G16" s="62">
        <v>24</v>
      </c>
      <c r="H16" s="63">
        <f t="shared" ref="H16:H20" si="6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7">E16+H16+I16</f>
        <v>1.1444444444444444</v>
      </c>
      <c r="M16" s="90">
        <v>2.0833333333333332E-2</v>
      </c>
      <c r="N16" s="67">
        <v>1</v>
      </c>
      <c r="O16" s="68">
        <f t="shared" ref="O16:O18" si="8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147</v>
      </c>
      <c r="D17" s="59"/>
      <c r="E17" s="81">
        <f t="shared" ref="E17:E19" si="9">M16+L16</f>
        <v>1.1652777777777776</v>
      </c>
      <c r="F17" s="61">
        <v>64.2</v>
      </c>
      <c r="G17" s="62">
        <v>24</v>
      </c>
      <c r="H17" s="63">
        <f t="shared" si="6"/>
        <v>0.1111111111111111</v>
      </c>
      <c r="I17" s="64">
        <v>0</v>
      </c>
      <c r="J17" s="176">
        <v>656</v>
      </c>
      <c r="K17" s="83">
        <v>658</v>
      </c>
      <c r="L17" s="60">
        <f t="shared" si="7"/>
        <v>1.2763888888888888</v>
      </c>
      <c r="M17" s="90">
        <v>2.0833333333333332E-2</v>
      </c>
      <c r="N17" s="67">
        <v>2</v>
      </c>
      <c r="O17" s="68">
        <f t="shared" si="8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70" t="s">
        <v>110</v>
      </c>
      <c r="D18" s="95"/>
      <c r="E18" s="60">
        <f t="shared" si="9"/>
        <v>1.2972222222222221</v>
      </c>
      <c r="F18" s="61">
        <v>95.6</v>
      </c>
      <c r="G18" s="89">
        <v>24</v>
      </c>
      <c r="H18" s="63">
        <f t="shared" si="6"/>
        <v>0.16597222222222222</v>
      </c>
      <c r="I18" s="64">
        <v>6.9444444444444441E-3</v>
      </c>
      <c r="J18" s="176">
        <v>905</v>
      </c>
      <c r="K18" s="83">
        <v>905</v>
      </c>
      <c r="L18" s="60">
        <f t="shared" si="7"/>
        <v>1.4701388888888887</v>
      </c>
      <c r="M18" s="90">
        <v>2.0833333333333332E-2</v>
      </c>
      <c r="N18" s="67">
        <v>2</v>
      </c>
      <c r="O18" s="68">
        <f t="shared" si="8"/>
        <v>460</v>
      </c>
      <c r="P18" s="69">
        <v>1</v>
      </c>
      <c r="Q18" s="70">
        <v>2</v>
      </c>
      <c r="R18" s="70">
        <v>4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9"/>
        <v>1.4909722222222219</v>
      </c>
      <c r="F19" s="61">
        <v>102.4</v>
      </c>
      <c r="G19" s="62">
        <v>25</v>
      </c>
      <c r="H19" s="63">
        <f t="shared" si="6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7"/>
        <v>1.6680555555555552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6"/>
        <v>4.9305555555555554E-2</v>
      </c>
      <c r="I20" s="64">
        <v>0</v>
      </c>
      <c r="J20" s="176">
        <v>172</v>
      </c>
      <c r="K20" s="83">
        <v>108</v>
      </c>
      <c r="L20" s="60">
        <f t="shared" si="7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998.4</v>
      </c>
      <c r="G21" s="113">
        <f>AVERAGE(G6:G13,G18:G19)</f>
        <v>23.555555555555557</v>
      </c>
      <c r="H21" s="114">
        <f>AVERAGE(H6:H19)</f>
        <v>0.14276620370370371</v>
      </c>
      <c r="I21" s="115"/>
      <c r="J21" s="190">
        <f t="shared" ref="J21:K21" si="10">AVERAGE(J6:J20)</f>
        <v>610.61538461538464</v>
      </c>
      <c r="K21" s="190">
        <f t="shared" si="10"/>
        <v>608.69230769230774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154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155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9:AJ9"/>
    <mergeCell ref="AK9:AL9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400-000000000000}"/>
    <hyperlink ref="AG6" r:id="rId2" xr:uid="{00000000-0004-0000-0400-000001000000}"/>
    <hyperlink ref="Y7" r:id="rId3" xr:uid="{00000000-0004-0000-0400-000002000000}"/>
    <hyperlink ref="Y8" r:id="rId4" xr:uid="{00000000-0004-0000-0400-000003000000}"/>
    <hyperlink ref="Y9" r:id="rId5" xr:uid="{00000000-0004-0000-0400-000004000000}"/>
    <hyperlink ref="AG9" r:id="rId6" xr:uid="{00000000-0004-0000-0400-000005000000}"/>
    <hyperlink ref="Y10" r:id="rId7" xr:uid="{00000000-0004-0000-0400-000006000000}"/>
    <hyperlink ref="Y12" r:id="rId8" xr:uid="{00000000-0004-0000-0400-000007000000}"/>
    <hyperlink ref="Y13" r:id="rId9" xr:uid="{00000000-0004-0000-0400-000008000000}"/>
    <hyperlink ref="AG13" r:id="rId10" xr:uid="{00000000-0004-0000-0400-000009000000}"/>
    <hyperlink ref="Y14" r:id="rId11" xr:uid="{00000000-0004-0000-0400-00000A000000}"/>
    <hyperlink ref="Y16" r:id="rId12" xr:uid="{00000000-0004-0000-0400-00000B000000}"/>
    <hyperlink ref="AG16" r:id="rId13" xr:uid="{00000000-0004-0000-0400-00000C000000}"/>
    <hyperlink ref="Y17" r:id="rId14" xr:uid="{00000000-0004-0000-0400-00000D000000}"/>
    <hyperlink ref="AG17" r:id="rId15" xr:uid="{00000000-0004-0000-0400-00000E000000}"/>
    <hyperlink ref="Y18" r:id="rId16" xr:uid="{00000000-0004-0000-0400-00000F000000}"/>
    <hyperlink ref="Y19" r:id="rId17" xr:uid="{00000000-0004-0000-0400-000010000000}"/>
    <hyperlink ref="AG19" r:id="rId18" xr:uid="{00000000-0004-0000-0400-000011000000}"/>
    <hyperlink ref="Y20" r:id="rId19" xr:uid="{00000000-0004-0000-0400-000012000000}"/>
  </hyperlinks>
  <pageMargins left="0.25" right="0.25" top="0.75" bottom="0.75" header="0" footer="0"/>
  <pageSetup fitToHeight="0" orientation="landscape"/>
  <drawing r:id="rId20"/>
  <legacy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19.600000000000001</v>
      </c>
      <c r="G6" s="62">
        <v>18</v>
      </c>
      <c r="H6" s="63">
        <f t="shared" ref="H6:H10" si="0">TIME(ROUNDDOWN(F6/G6,0),MOD(F6,G6)/G6*60,0)</f>
        <v>4.5138888888888888E-2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0.4201388888888889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51</v>
      </c>
      <c r="D7" s="59"/>
      <c r="E7" s="81">
        <f t="shared" ref="E7:E9" si="3">L6+M6</f>
        <v>0.44097222222222221</v>
      </c>
      <c r="F7" s="61">
        <v>74.5</v>
      </c>
      <c r="G7" s="62">
        <v>25</v>
      </c>
      <c r="H7" s="63">
        <f t="shared" si="0"/>
        <v>0.12361111111111112</v>
      </c>
      <c r="I7" s="64">
        <v>6.9444444444444441E-3</v>
      </c>
      <c r="J7" s="176">
        <v>593</v>
      </c>
      <c r="K7" s="83">
        <v>593</v>
      </c>
      <c r="L7" s="60">
        <f t="shared" si="1"/>
        <v>0.57152777777777775</v>
      </c>
      <c r="M7" s="66">
        <v>1.3888888888888888E-2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3</v>
      </c>
      <c r="B8" s="57">
        <v>45457</v>
      </c>
      <c r="C8" s="80" t="s">
        <v>156</v>
      </c>
      <c r="D8" s="59"/>
      <c r="E8" s="81">
        <f t="shared" si="3"/>
        <v>0.58541666666666659</v>
      </c>
      <c r="F8" s="61">
        <v>109.3</v>
      </c>
      <c r="G8" s="62">
        <v>23</v>
      </c>
      <c r="H8" s="63">
        <f t="shared" si="0"/>
        <v>0.19791666666666666</v>
      </c>
      <c r="I8" s="64">
        <v>1.3888888888888888E-2</v>
      </c>
      <c r="J8" s="264">
        <v>1281</v>
      </c>
      <c r="K8" s="265">
        <v>1362</v>
      </c>
      <c r="L8" s="60">
        <f t="shared" si="1"/>
        <v>0.79722222222222205</v>
      </c>
      <c r="M8" s="66">
        <v>1.3888888888888888E-2</v>
      </c>
      <c r="N8" s="67">
        <v>2</v>
      </c>
      <c r="O8" s="68">
        <f t="shared" si="2"/>
        <v>460</v>
      </c>
      <c r="P8" s="69">
        <v>2</v>
      </c>
      <c r="Q8" s="70">
        <v>1</v>
      </c>
      <c r="R8" s="70">
        <v>2</v>
      </c>
      <c r="S8" s="177">
        <v>2</v>
      </c>
      <c r="T8" s="71" t="b">
        <v>1</v>
      </c>
      <c r="U8" s="71" t="b">
        <v>0</v>
      </c>
      <c r="V8" s="71" t="b">
        <v>0</v>
      </c>
      <c r="W8" s="71" t="b">
        <v>0</v>
      </c>
      <c r="X8" s="71" t="b">
        <v>0</v>
      </c>
      <c r="Y8" s="178" t="s">
        <v>139</v>
      </c>
      <c r="Z8" s="73"/>
      <c r="AA8" s="74"/>
      <c r="AB8" s="75"/>
      <c r="AC8" s="75"/>
      <c r="AD8" s="75"/>
      <c r="AE8" s="76"/>
      <c r="AF8" s="24"/>
      <c r="AG8" s="77"/>
      <c r="AH8" s="78"/>
      <c r="AI8" s="79"/>
      <c r="AJ8" s="79"/>
      <c r="AK8" s="79"/>
      <c r="AL8" s="79"/>
    </row>
    <row r="9" spans="1:38" ht="19.5" customHeight="1" x14ac:dyDescent="0.2">
      <c r="A9" s="56">
        <v>4</v>
      </c>
      <c r="B9" s="57">
        <v>45457</v>
      </c>
      <c r="C9" s="80" t="s">
        <v>157</v>
      </c>
      <c r="D9" s="59"/>
      <c r="E9" s="81">
        <f t="shared" si="3"/>
        <v>0.81111111111111089</v>
      </c>
      <c r="F9" s="61">
        <v>108.1</v>
      </c>
      <c r="G9" s="62">
        <v>23</v>
      </c>
      <c r="H9" s="63">
        <f t="shared" si="0"/>
        <v>0.19583333333333333</v>
      </c>
      <c r="I9" s="64">
        <v>1.3888888888888888E-2</v>
      </c>
      <c r="J9" s="264">
        <v>1398</v>
      </c>
      <c r="K9" s="265">
        <v>1318</v>
      </c>
      <c r="L9" s="60">
        <f t="shared" si="1"/>
        <v>1.020833333333333</v>
      </c>
      <c r="M9" s="66">
        <v>2.0833333333333332E-2</v>
      </c>
      <c r="N9" s="84">
        <v>2</v>
      </c>
      <c r="O9" s="85">
        <f t="shared" si="2"/>
        <v>460</v>
      </c>
      <c r="P9" s="86">
        <v>1</v>
      </c>
      <c r="Q9" s="70">
        <v>2</v>
      </c>
      <c r="R9" s="70">
        <v>4</v>
      </c>
      <c r="S9" s="92">
        <v>3</v>
      </c>
      <c r="T9" s="71" t="b">
        <v>0</v>
      </c>
      <c r="U9" s="71" t="b">
        <v>0</v>
      </c>
      <c r="V9" s="71" t="b">
        <v>0</v>
      </c>
      <c r="W9" s="71" t="b">
        <v>1</v>
      </c>
      <c r="X9" s="71" t="b">
        <v>0</v>
      </c>
      <c r="Y9" s="178" t="s">
        <v>141</v>
      </c>
      <c r="Z9" s="73"/>
      <c r="AA9" s="74"/>
      <c r="AB9" s="75"/>
      <c r="AC9" s="75"/>
      <c r="AD9" s="75"/>
      <c r="AE9" s="76"/>
      <c r="AF9" s="24"/>
      <c r="AG9" s="77" t="s">
        <v>42</v>
      </c>
      <c r="AH9" s="77"/>
      <c r="AI9" s="1565" t="s">
        <v>46</v>
      </c>
      <c r="AJ9" s="1558"/>
      <c r="AK9" s="1565" t="s">
        <v>47</v>
      </c>
      <c r="AL9" s="1558"/>
    </row>
    <row r="10" spans="1:38" ht="19.5" customHeight="1" x14ac:dyDescent="0.2">
      <c r="A10" s="183">
        <v>5</v>
      </c>
      <c r="B10" s="57">
        <v>45457</v>
      </c>
      <c r="C10" s="263" t="s">
        <v>52</v>
      </c>
      <c r="D10" s="110"/>
      <c r="E10" s="256">
        <f>M9+L9</f>
        <v>1.0416666666666663</v>
      </c>
      <c r="F10" s="88">
        <v>66.5</v>
      </c>
      <c r="G10" s="89">
        <v>25</v>
      </c>
      <c r="H10" s="63">
        <f t="shared" si="0"/>
        <v>0.11041666666666666</v>
      </c>
      <c r="I10" s="64">
        <v>6.9444444444444441E-3</v>
      </c>
      <c r="J10" s="184">
        <v>418</v>
      </c>
      <c r="K10" s="65">
        <v>418</v>
      </c>
      <c r="L10" s="60">
        <f t="shared" si="1"/>
        <v>1.1590277777777773</v>
      </c>
      <c r="M10" s="66">
        <v>0.21388888888888888</v>
      </c>
      <c r="N10" s="261">
        <v>2</v>
      </c>
      <c r="O10" s="85">
        <f t="shared" si="2"/>
        <v>460</v>
      </c>
      <c r="P10" s="86">
        <v>2</v>
      </c>
      <c r="Q10" s="70">
        <v>1</v>
      </c>
      <c r="R10" s="70">
        <v>2</v>
      </c>
      <c r="S10" s="92">
        <v>2</v>
      </c>
      <c r="T10" s="262"/>
      <c r="U10" s="262"/>
      <c r="V10" s="262"/>
      <c r="W10" s="262"/>
      <c r="X10" s="262"/>
      <c r="Y10" s="178" t="s">
        <v>142</v>
      </c>
      <c r="Z10" s="73"/>
      <c r="AA10" s="74"/>
      <c r="AB10" s="75"/>
      <c r="AC10" s="75"/>
      <c r="AD10" s="75"/>
      <c r="AE10" s="76"/>
      <c r="AF10" s="24"/>
      <c r="AG10" s="77"/>
      <c r="AH10" s="77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266" t="s">
        <v>143</v>
      </c>
      <c r="D12" s="267"/>
      <c r="E12" s="268">
        <f>M10+L10</f>
        <v>1.3729166666666661</v>
      </c>
      <c r="F12" s="269">
        <v>0</v>
      </c>
      <c r="G12" s="270">
        <v>24</v>
      </c>
      <c r="H12" s="271">
        <f t="shared" ref="H12:H13" si="4">TIME(ROUNDDOWN(F12/G12,0),MOD(F12,G12)/G12*60,0)</f>
        <v>0</v>
      </c>
      <c r="I12" s="272">
        <v>0</v>
      </c>
      <c r="J12" s="273">
        <v>651</v>
      </c>
      <c r="K12" s="274">
        <v>651</v>
      </c>
      <c r="L12" s="60">
        <f t="shared" ref="L12:L14" si="5">E12+H12+I12</f>
        <v>1.3729166666666661</v>
      </c>
      <c r="M12" s="84">
        <v>0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4"/>
        <v>0.28125</v>
      </c>
      <c r="I13" s="64">
        <v>3.125E-2</v>
      </c>
      <c r="J13" s="186">
        <v>649</v>
      </c>
      <c r="K13" s="187">
        <v>609</v>
      </c>
      <c r="L13" s="60">
        <f t="shared" si="5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70" t="s">
        <v>55</v>
      </c>
      <c r="D14" s="98"/>
      <c r="E14" s="175">
        <v>0.75</v>
      </c>
      <c r="F14" s="61">
        <v>96.5</v>
      </c>
      <c r="G14" s="62">
        <v>25</v>
      </c>
      <c r="H14" s="63">
        <v>0.16041666666666668</v>
      </c>
      <c r="I14" s="64">
        <v>6.9444444444444441E-3</v>
      </c>
      <c r="J14" s="176">
        <v>615</v>
      </c>
      <c r="K14" s="83">
        <v>616</v>
      </c>
      <c r="L14" s="60">
        <f t="shared" si="5"/>
        <v>0.91736111111111107</v>
      </c>
      <c r="M14" s="66">
        <v>2.0833333333333332E-2</v>
      </c>
      <c r="N14" s="84">
        <v>2</v>
      </c>
      <c r="O14" s="85">
        <f>N14*"230"</f>
        <v>460</v>
      </c>
      <c r="P14" s="86">
        <v>2</v>
      </c>
      <c r="Q14" s="70">
        <v>2</v>
      </c>
      <c r="R14" s="70">
        <v>2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0.93819444444444444</v>
      </c>
      <c r="F16" s="61">
        <v>115.1</v>
      </c>
      <c r="G16" s="62">
        <v>24</v>
      </c>
      <c r="H16" s="63">
        <f t="shared" ref="H16:H20" si="6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7">E16+H16+I16</f>
        <v>1.1444444444444444</v>
      </c>
      <c r="M16" s="90">
        <v>2.0833333333333332E-2</v>
      </c>
      <c r="N16" s="67">
        <v>1</v>
      </c>
      <c r="O16" s="68">
        <f t="shared" ref="O16:O18" si="8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147</v>
      </c>
      <c r="D17" s="59"/>
      <c r="E17" s="81">
        <f t="shared" ref="E17:E19" si="9">M16+L16</f>
        <v>1.1652777777777776</v>
      </c>
      <c r="F17" s="61">
        <v>64.2</v>
      </c>
      <c r="G17" s="62">
        <v>24</v>
      </c>
      <c r="H17" s="63">
        <f t="shared" si="6"/>
        <v>0.1111111111111111</v>
      </c>
      <c r="I17" s="64">
        <v>0</v>
      </c>
      <c r="J17" s="176">
        <v>656</v>
      </c>
      <c r="K17" s="83">
        <v>658</v>
      </c>
      <c r="L17" s="60">
        <f t="shared" si="7"/>
        <v>1.2763888888888888</v>
      </c>
      <c r="M17" s="90">
        <v>2.0833333333333332E-2</v>
      </c>
      <c r="N17" s="67">
        <v>2</v>
      </c>
      <c r="O17" s="68">
        <f t="shared" si="8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70" t="s">
        <v>110</v>
      </c>
      <c r="D18" s="95"/>
      <c r="E18" s="60">
        <f t="shared" si="9"/>
        <v>1.2972222222222221</v>
      </c>
      <c r="F18" s="61">
        <v>95.6</v>
      </c>
      <c r="G18" s="89">
        <v>24</v>
      </c>
      <c r="H18" s="63">
        <f t="shared" si="6"/>
        <v>0.16597222222222222</v>
      </c>
      <c r="I18" s="64">
        <v>6.9444444444444441E-3</v>
      </c>
      <c r="J18" s="176">
        <v>905</v>
      </c>
      <c r="K18" s="83">
        <v>905</v>
      </c>
      <c r="L18" s="60">
        <f t="shared" si="7"/>
        <v>1.4701388888888887</v>
      </c>
      <c r="M18" s="90">
        <v>2.0833333333333332E-2</v>
      </c>
      <c r="N18" s="67">
        <v>2</v>
      </c>
      <c r="O18" s="68">
        <f t="shared" si="8"/>
        <v>460</v>
      </c>
      <c r="P18" s="69">
        <v>1</v>
      </c>
      <c r="Q18" s="70">
        <v>2</v>
      </c>
      <c r="R18" s="70">
        <v>4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9"/>
        <v>1.4909722222222219</v>
      </c>
      <c r="F19" s="61">
        <v>102.4</v>
      </c>
      <c r="G19" s="62">
        <v>25</v>
      </c>
      <c r="H19" s="63">
        <f t="shared" si="6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7"/>
        <v>1.6680555555555552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6"/>
        <v>4.9305555555555554E-2</v>
      </c>
      <c r="I20" s="64">
        <v>0</v>
      </c>
      <c r="J20" s="176">
        <v>172</v>
      </c>
      <c r="K20" s="83">
        <v>108</v>
      </c>
      <c r="L20" s="60">
        <f t="shared" si="7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1010.6</v>
      </c>
      <c r="G21" s="113">
        <f>AVERAGE(G6:G13,G18:G19)</f>
        <v>23</v>
      </c>
      <c r="H21" s="114">
        <f>AVERAGE(H6:H19)</f>
        <v>0.14675925925925926</v>
      </c>
      <c r="I21" s="115"/>
      <c r="J21" s="190">
        <f t="shared" ref="J21:K21" si="10">AVERAGE(J6:J20)</f>
        <v>720.92307692307691</v>
      </c>
      <c r="K21" s="190">
        <f t="shared" si="10"/>
        <v>719.07692307692309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158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159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9:AJ9"/>
    <mergeCell ref="AK9:AL9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500-000000000000}"/>
    <hyperlink ref="AG6" r:id="rId2" xr:uid="{00000000-0004-0000-0500-000001000000}"/>
    <hyperlink ref="Y7" r:id="rId3" xr:uid="{00000000-0004-0000-0500-000002000000}"/>
    <hyperlink ref="Y8" r:id="rId4" xr:uid="{00000000-0004-0000-0500-000003000000}"/>
    <hyperlink ref="Y9" r:id="rId5" xr:uid="{00000000-0004-0000-0500-000004000000}"/>
    <hyperlink ref="AG9" r:id="rId6" xr:uid="{00000000-0004-0000-0500-000005000000}"/>
    <hyperlink ref="Y10" r:id="rId7" xr:uid="{00000000-0004-0000-0500-000006000000}"/>
    <hyperlink ref="Y12" r:id="rId8" xr:uid="{00000000-0004-0000-0500-000007000000}"/>
    <hyperlink ref="Y13" r:id="rId9" xr:uid="{00000000-0004-0000-0500-000008000000}"/>
    <hyperlink ref="AG13" r:id="rId10" xr:uid="{00000000-0004-0000-0500-000009000000}"/>
    <hyperlink ref="Y14" r:id="rId11" xr:uid="{00000000-0004-0000-0500-00000A000000}"/>
    <hyperlink ref="Y16" r:id="rId12" xr:uid="{00000000-0004-0000-0500-00000B000000}"/>
    <hyperlink ref="AG16" r:id="rId13" xr:uid="{00000000-0004-0000-0500-00000C000000}"/>
    <hyperlink ref="Y17" r:id="rId14" xr:uid="{00000000-0004-0000-0500-00000D000000}"/>
    <hyperlink ref="AG17" r:id="rId15" xr:uid="{00000000-0004-0000-0500-00000E000000}"/>
    <hyperlink ref="Y18" r:id="rId16" xr:uid="{00000000-0004-0000-0500-00000F000000}"/>
    <hyperlink ref="Y19" r:id="rId17" xr:uid="{00000000-0004-0000-0500-000010000000}"/>
    <hyperlink ref="AG19" r:id="rId18" xr:uid="{00000000-0004-0000-0500-000011000000}"/>
    <hyperlink ref="Y20" r:id="rId19" xr:uid="{00000000-0004-0000-0500-000012000000}"/>
  </hyperlinks>
  <pageMargins left="0.25" right="0.25" top="0.75" bottom="0.75" header="0" footer="0"/>
  <pageSetup fitToHeight="0" orientation="landscape"/>
  <drawing r:id="rId20"/>
  <legacy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24.75" customHeight="1" x14ac:dyDescent="0.2">
      <c r="A6" s="56">
        <v>1</v>
      </c>
      <c r="B6" s="57">
        <v>45457</v>
      </c>
      <c r="C6" s="58" t="s">
        <v>160</v>
      </c>
      <c r="D6" s="59"/>
      <c r="E6" s="175">
        <v>0.29166666666666669</v>
      </c>
      <c r="F6" s="61">
        <v>109.3</v>
      </c>
      <c r="G6" s="62">
        <v>23</v>
      </c>
      <c r="H6" s="63">
        <f t="shared" ref="H6:H8" si="0">TIME(ROUNDDOWN(F6/G6,0),MOD(F6,G6)/G6*60,0)</f>
        <v>0.19791666666666666</v>
      </c>
      <c r="I6" s="64">
        <v>1.3888888888888888E-2</v>
      </c>
      <c r="J6" s="264">
        <v>1281</v>
      </c>
      <c r="K6" s="265">
        <v>1362</v>
      </c>
      <c r="L6" s="60">
        <f t="shared" ref="L6:L10" si="1">E6+H6+I6</f>
        <v>0.50347222222222221</v>
      </c>
      <c r="M6" s="66">
        <v>1.3888888888888888E-2</v>
      </c>
      <c r="N6" s="67">
        <v>2</v>
      </c>
      <c r="O6" s="68">
        <f t="shared" ref="O6:O10" si="2">N6*"230"</f>
        <v>460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161</v>
      </c>
      <c r="D7" s="59"/>
      <c r="E7" s="81">
        <f t="shared" ref="E7:E9" si="3">L6+M6</f>
        <v>0.51736111111111105</v>
      </c>
      <c r="F7" s="61">
        <v>108.1</v>
      </c>
      <c r="G7" s="62">
        <v>23</v>
      </c>
      <c r="H7" s="63">
        <f t="shared" si="0"/>
        <v>0.19583333333333333</v>
      </c>
      <c r="I7" s="64">
        <v>2.0833333333333332E-2</v>
      </c>
      <c r="J7" s="264">
        <v>1398</v>
      </c>
      <c r="K7" s="265">
        <v>1318</v>
      </c>
      <c r="L7" s="60">
        <f t="shared" si="1"/>
        <v>0.73402777777777772</v>
      </c>
      <c r="M7" s="66">
        <v>2.0833333333333332E-2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3</v>
      </c>
      <c r="B8" s="57">
        <v>45457</v>
      </c>
      <c r="C8" s="80" t="s">
        <v>40</v>
      </c>
      <c r="D8" s="59"/>
      <c r="E8" s="81">
        <f t="shared" si="3"/>
        <v>0.75486111111111109</v>
      </c>
      <c r="F8" s="61">
        <v>19.600000000000001</v>
      </c>
      <c r="G8" s="62">
        <v>18</v>
      </c>
      <c r="H8" s="63">
        <f t="shared" si="0"/>
        <v>4.5138888888888888E-2</v>
      </c>
      <c r="I8" s="64">
        <f>TIME(,0,)</f>
        <v>0</v>
      </c>
      <c r="J8" s="176">
        <v>196</v>
      </c>
      <c r="K8" s="83">
        <v>197</v>
      </c>
      <c r="L8" s="60">
        <f t="shared" si="1"/>
        <v>0.79999999999999993</v>
      </c>
      <c r="M8" s="66">
        <v>1.3888888888888888E-2</v>
      </c>
      <c r="N8" s="67">
        <v>5</v>
      </c>
      <c r="O8" s="68">
        <f t="shared" si="2"/>
        <v>1150</v>
      </c>
      <c r="P8" s="69">
        <v>2</v>
      </c>
      <c r="Q8" s="70">
        <v>1</v>
      </c>
      <c r="R8" s="70">
        <v>2</v>
      </c>
      <c r="S8" s="177">
        <v>2</v>
      </c>
      <c r="T8" s="71" t="b">
        <v>1</v>
      </c>
      <c r="U8" s="71" t="b">
        <v>0</v>
      </c>
      <c r="V8" s="71" t="b">
        <v>0</v>
      </c>
      <c r="W8" s="71" t="b">
        <v>0</v>
      </c>
      <c r="X8" s="71" t="b">
        <v>0</v>
      </c>
      <c r="Y8" s="178" t="s">
        <v>139</v>
      </c>
      <c r="Z8" s="73"/>
      <c r="AA8" s="74"/>
      <c r="AB8" s="75"/>
      <c r="AC8" s="75"/>
      <c r="AD8" s="75"/>
      <c r="AE8" s="76"/>
      <c r="AF8" s="24"/>
      <c r="AG8" s="77"/>
      <c r="AH8" s="78"/>
      <c r="AI8" s="79"/>
      <c r="AJ8" s="79"/>
      <c r="AK8" s="79"/>
      <c r="AL8" s="79"/>
    </row>
    <row r="9" spans="1:38" ht="19.5" customHeight="1" x14ac:dyDescent="0.2">
      <c r="A9" s="56">
        <v>4</v>
      </c>
      <c r="B9" s="57">
        <v>45457</v>
      </c>
      <c r="C9" s="80" t="s">
        <v>147</v>
      </c>
      <c r="D9" s="59"/>
      <c r="E9" s="81">
        <f t="shared" si="3"/>
        <v>0.81388888888888877</v>
      </c>
      <c r="F9" s="61">
        <v>64.2</v>
      </c>
      <c r="G9" s="62">
        <v>24</v>
      </c>
      <c r="H9" s="63">
        <v>0.1111111111111111</v>
      </c>
      <c r="I9" s="64">
        <v>0</v>
      </c>
      <c r="J9" s="176">
        <v>656</v>
      </c>
      <c r="K9" s="83">
        <v>658</v>
      </c>
      <c r="L9" s="60">
        <f t="shared" si="1"/>
        <v>0.92499999999999982</v>
      </c>
      <c r="M9" s="66">
        <v>1.3888888888888888E-2</v>
      </c>
      <c r="N9" s="84">
        <v>2</v>
      </c>
      <c r="O9" s="85">
        <f t="shared" si="2"/>
        <v>460</v>
      </c>
      <c r="P9" s="86">
        <v>1</v>
      </c>
      <c r="Q9" s="70">
        <v>2</v>
      </c>
      <c r="R9" s="70">
        <v>4</v>
      </c>
      <c r="S9" s="92">
        <v>3</v>
      </c>
      <c r="T9" s="71" t="b">
        <v>0</v>
      </c>
      <c r="U9" s="71" t="b">
        <v>0</v>
      </c>
      <c r="V9" s="71" t="b">
        <v>0</v>
      </c>
      <c r="W9" s="71" t="b">
        <v>1</v>
      </c>
      <c r="X9" s="71" t="b">
        <v>0</v>
      </c>
      <c r="Y9" s="178" t="s">
        <v>141</v>
      </c>
      <c r="Z9" s="73"/>
      <c r="AA9" s="74"/>
      <c r="AB9" s="75"/>
      <c r="AC9" s="75"/>
      <c r="AD9" s="75"/>
      <c r="AE9" s="76"/>
      <c r="AF9" s="24"/>
      <c r="AG9" s="77" t="s">
        <v>42</v>
      </c>
      <c r="AH9" s="77"/>
      <c r="AI9" s="1565" t="s">
        <v>46</v>
      </c>
      <c r="AJ9" s="1558"/>
      <c r="AK9" s="1565" t="s">
        <v>47</v>
      </c>
      <c r="AL9" s="1558"/>
    </row>
    <row r="10" spans="1:38" ht="19.5" customHeight="1" x14ac:dyDescent="0.2">
      <c r="A10" s="183">
        <v>5</v>
      </c>
      <c r="B10" s="57">
        <v>45457</v>
      </c>
      <c r="C10" s="80" t="s">
        <v>52</v>
      </c>
      <c r="D10" s="110"/>
      <c r="E10" s="256">
        <f>M9+L9</f>
        <v>0.93888888888888866</v>
      </c>
      <c r="F10" s="88">
        <v>66.5</v>
      </c>
      <c r="G10" s="89">
        <v>25</v>
      </c>
      <c r="H10" s="63">
        <f>TIME(ROUNDDOWN(F10/G10,0),MOD(F10,G10)/G10*60,0)</f>
        <v>0.11041666666666666</v>
      </c>
      <c r="I10" s="64">
        <v>6.9444444444444441E-3</v>
      </c>
      <c r="J10" s="184">
        <v>418</v>
      </c>
      <c r="K10" s="65">
        <v>418</v>
      </c>
      <c r="L10" s="60">
        <f t="shared" si="1"/>
        <v>1.0562499999999997</v>
      </c>
      <c r="M10" s="66">
        <v>1.3888888888888888E-2</v>
      </c>
      <c r="N10" s="261">
        <v>1</v>
      </c>
      <c r="O10" s="85">
        <f t="shared" si="2"/>
        <v>230</v>
      </c>
      <c r="P10" s="86">
        <v>2</v>
      </c>
      <c r="Q10" s="70">
        <v>1</v>
      </c>
      <c r="R10" s="70">
        <v>2</v>
      </c>
      <c r="S10" s="92">
        <v>2</v>
      </c>
      <c r="T10" s="262"/>
      <c r="U10" s="262"/>
      <c r="V10" s="262"/>
      <c r="W10" s="262"/>
      <c r="X10" s="262"/>
      <c r="Y10" s="178" t="s">
        <v>142</v>
      </c>
      <c r="Z10" s="73"/>
      <c r="AA10" s="74"/>
      <c r="AB10" s="75"/>
      <c r="AC10" s="75"/>
      <c r="AD10" s="75"/>
      <c r="AE10" s="76"/>
      <c r="AF10" s="24"/>
      <c r="AG10" s="77"/>
      <c r="AH10" s="77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1.0701388888888885</v>
      </c>
      <c r="F12" s="61">
        <v>66.5</v>
      </c>
      <c r="G12" s="62">
        <v>24</v>
      </c>
      <c r="H12" s="63">
        <f t="shared" ref="H12:H13" si="4">TIME(ROUNDDOWN(F12/G12,0),MOD(F12,G12)/G12*60,0)</f>
        <v>0.11527777777777778</v>
      </c>
      <c r="I12" s="64">
        <v>1.5972222222222221E-2</v>
      </c>
      <c r="J12" s="176">
        <v>651</v>
      </c>
      <c r="K12" s="83">
        <v>651</v>
      </c>
      <c r="L12" s="60">
        <f t="shared" ref="L12:L14" si="5">E12+H12+I12</f>
        <v>1.2013888888888886</v>
      </c>
      <c r="M12" s="66">
        <v>0.17152777777777778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4"/>
        <v>0.28125</v>
      </c>
      <c r="I13" s="64">
        <v>3.125E-2</v>
      </c>
      <c r="J13" s="186">
        <v>649</v>
      </c>
      <c r="K13" s="187">
        <v>609</v>
      </c>
      <c r="L13" s="60">
        <f t="shared" si="5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70" t="s">
        <v>55</v>
      </c>
      <c r="D14" s="98"/>
      <c r="E14" s="175">
        <v>0.75</v>
      </c>
      <c r="F14" s="61">
        <v>96.5</v>
      </c>
      <c r="G14" s="62">
        <v>25</v>
      </c>
      <c r="H14" s="63">
        <v>0.16041666666666668</v>
      </c>
      <c r="I14" s="64">
        <v>6.9444444444444441E-3</v>
      </c>
      <c r="J14" s="176">
        <v>615</v>
      </c>
      <c r="K14" s="83">
        <v>616</v>
      </c>
      <c r="L14" s="60">
        <f t="shared" si="5"/>
        <v>0.91736111111111107</v>
      </c>
      <c r="M14" s="66">
        <v>2.0833333333333332E-2</v>
      </c>
      <c r="N14" s="84">
        <v>2</v>
      </c>
      <c r="O14" s="85">
        <f>N14*"230"</f>
        <v>460</v>
      </c>
      <c r="P14" s="86">
        <v>2</v>
      </c>
      <c r="Q14" s="70">
        <v>2</v>
      </c>
      <c r="R14" s="70">
        <v>2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0.93819444444444444</v>
      </c>
      <c r="F16" s="61">
        <v>115.1</v>
      </c>
      <c r="G16" s="62">
        <v>24</v>
      </c>
      <c r="H16" s="63">
        <f t="shared" ref="H16:H20" si="6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7">E16+H16+I16</f>
        <v>1.1444444444444444</v>
      </c>
      <c r="M16" s="90">
        <v>2.0833333333333332E-2</v>
      </c>
      <c r="N16" s="67">
        <v>1</v>
      </c>
      <c r="O16" s="68">
        <f t="shared" ref="O16:O18" si="8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266" t="s">
        <v>147</v>
      </c>
      <c r="D17" s="267"/>
      <c r="E17" s="275">
        <f t="shared" ref="E17:E19" si="9">M16+L16</f>
        <v>1.1652777777777776</v>
      </c>
      <c r="F17" s="269">
        <v>0</v>
      </c>
      <c r="G17" s="270">
        <v>24</v>
      </c>
      <c r="H17" s="271">
        <f t="shared" si="6"/>
        <v>0</v>
      </c>
      <c r="I17" s="276">
        <v>0</v>
      </c>
      <c r="J17" s="273">
        <v>656</v>
      </c>
      <c r="K17" s="274">
        <v>658</v>
      </c>
      <c r="L17" s="268">
        <f t="shared" si="7"/>
        <v>1.1652777777777776</v>
      </c>
      <c r="M17" s="277">
        <v>0</v>
      </c>
      <c r="N17" s="67">
        <v>0</v>
      </c>
      <c r="O17" s="68">
        <f t="shared" si="8"/>
        <v>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70" t="s">
        <v>110</v>
      </c>
      <c r="D18" s="95"/>
      <c r="E18" s="60">
        <f t="shared" si="9"/>
        <v>1.1652777777777776</v>
      </c>
      <c r="F18" s="61">
        <v>95.6</v>
      </c>
      <c r="G18" s="89">
        <v>24</v>
      </c>
      <c r="H18" s="63">
        <f t="shared" si="6"/>
        <v>0.16597222222222222</v>
      </c>
      <c r="I18" s="64">
        <v>6.9444444444444441E-3</v>
      </c>
      <c r="J18" s="176">
        <v>905</v>
      </c>
      <c r="K18" s="83">
        <v>905</v>
      </c>
      <c r="L18" s="60">
        <f t="shared" si="7"/>
        <v>1.3381944444444442</v>
      </c>
      <c r="M18" s="90">
        <v>2.0833333333333332E-2</v>
      </c>
      <c r="N18" s="67">
        <v>2</v>
      </c>
      <c r="O18" s="68">
        <f t="shared" si="8"/>
        <v>460</v>
      </c>
      <c r="P18" s="69">
        <v>1</v>
      </c>
      <c r="Q18" s="70">
        <v>2</v>
      </c>
      <c r="R18" s="70">
        <v>4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9"/>
        <v>1.3590277777777775</v>
      </c>
      <c r="F19" s="61">
        <v>102.4</v>
      </c>
      <c r="G19" s="62">
        <v>25</v>
      </c>
      <c r="H19" s="63">
        <f t="shared" si="6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7"/>
        <v>1.5361111111111108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6"/>
        <v>4.9305555555555554E-2</v>
      </c>
      <c r="I20" s="64">
        <v>0</v>
      </c>
      <c r="J20" s="176">
        <v>172</v>
      </c>
      <c r="K20" s="83">
        <v>108</v>
      </c>
      <c r="L20" s="60">
        <f t="shared" si="7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1002.6</v>
      </c>
      <c r="G21" s="113">
        <f>AVERAGE(G6:G13,G18:G19)</f>
        <v>22.888888888888889</v>
      </c>
      <c r="H21" s="114">
        <f>AVERAGE(H6:H19)</f>
        <v>0.14606481481481481</v>
      </c>
      <c r="I21" s="115"/>
      <c r="J21" s="190">
        <f t="shared" ref="J21:K21" si="10">AVERAGE(J6:J20)</f>
        <v>725.76923076923072</v>
      </c>
      <c r="K21" s="190">
        <f t="shared" si="10"/>
        <v>724.07692307692309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162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163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9:AJ9"/>
    <mergeCell ref="AK9:AL9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600-000000000000}"/>
    <hyperlink ref="AG6" r:id="rId2" xr:uid="{00000000-0004-0000-0600-000001000000}"/>
    <hyperlink ref="Y7" r:id="rId3" xr:uid="{00000000-0004-0000-0600-000002000000}"/>
    <hyperlink ref="Y8" r:id="rId4" xr:uid="{00000000-0004-0000-0600-000003000000}"/>
    <hyperlink ref="Y9" r:id="rId5" xr:uid="{00000000-0004-0000-0600-000004000000}"/>
    <hyperlink ref="AG9" r:id="rId6" xr:uid="{00000000-0004-0000-0600-000005000000}"/>
    <hyperlink ref="Y10" r:id="rId7" xr:uid="{00000000-0004-0000-0600-000006000000}"/>
    <hyperlink ref="Y12" r:id="rId8" xr:uid="{00000000-0004-0000-0600-000007000000}"/>
    <hyperlink ref="Y13" r:id="rId9" xr:uid="{00000000-0004-0000-0600-000008000000}"/>
    <hyperlink ref="AG13" r:id="rId10" xr:uid="{00000000-0004-0000-0600-000009000000}"/>
    <hyperlink ref="Y14" r:id="rId11" xr:uid="{00000000-0004-0000-0600-00000A000000}"/>
    <hyperlink ref="Y16" r:id="rId12" xr:uid="{00000000-0004-0000-0600-00000B000000}"/>
    <hyperlink ref="AG16" r:id="rId13" xr:uid="{00000000-0004-0000-0600-00000C000000}"/>
    <hyperlink ref="Y17" r:id="rId14" xr:uid="{00000000-0004-0000-0600-00000D000000}"/>
    <hyperlink ref="AG17" r:id="rId15" xr:uid="{00000000-0004-0000-0600-00000E000000}"/>
    <hyperlink ref="Y18" r:id="rId16" xr:uid="{00000000-0004-0000-0600-00000F000000}"/>
    <hyperlink ref="Y19" r:id="rId17" xr:uid="{00000000-0004-0000-0600-000010000000}"/>
    <hyperlink ref="AG19" r:id="rId18" xr:uid="{00000000-0004-0000-0600-000011000000}"/>
    <hyperlink ref="Y20" r:id="rId19" xr:uid="{00000000-0004-0000-0600-000012000000}"/>
  </hyperlinks>
  <pageMargins left="0.25" right="0.25" top="0.75" bottom="0.75" header="0" footer="0"/>
  <pageSetup fitToHeight="0" orientation="landscape"/>
  <drawing r:id="rId20"/>
  <legacyDrawing r:id="rId2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19.600000000000001</v>
      </c>
      <c r="G6" s="62">
        <v>18</v>
      </c>
      <c r="H6" s="63">
        <f t="shared" ref="H6:H8" si="0">TIME(ROUNDDOWN(F6/G6,0),MOD(F6,G6)/G6*60,0)</f>
        <v>4.5138888888888888E-2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0.4201388888888889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3</v>
      </c>
      <c r="B7" s="57">
        <v>45457</v>
      </c>
      <c r="C7" s="80" t="s">
        <v>138</v>
      </c>
      <c r="D7" s="59"/>
      <c r="E7" s="81">
        <f t="shared" ref="E7:E8" si="3">L6+M6</f>
        <v>0.44097222222222221</v>
      </c>
      <c r="F7" s="61">
        <v>52.8</v>
      </c>
      <c r="G7" s="62">
        <v>27</v>
      </c>
      <c r="H7" s="63">
        <f t="shared" si="0"/>
        <v>8.1250000000000003E-2</v>
      </c>
      <c r="I7" s="64">
        <v>6.9444444444444441E-3</v>
      </c>
      <c r="J7" s="184">
        <v>403</v>
      </c>
      <c r="K7" s="65">
        <v>326</v>
      </c>
      <c r="L7" s="60">
        <f t="shared" si="1"/>
        <v>0.52916666666666667</v>
      </c>
      <c r="M7" s="66">
        <v>1.3888888888888888E-2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1</v>
      </c>
      <c r="U7" s="71" t="b">
        <v>0</v>
      </c>
      <c r="V7" s="71" t="b">
        <v>0</v>
      </c>
      <c r="W7" s="71" t="b">
        <v>0</v>
      </c>
      <c r="X7" s="71" t="b">
        <v>0</v>
      </c>
      <c r="Y7" s="178" t="s">
        <v>139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4</v>
      </c>
      <c r="B8" s="57">
        <v>45457</v>
      </c>
      <c r="C8" s="80" t="s">
        <v>140</v>
      </c>
      <c r="D8" s="59"/>
      <c r="E8" s="81">
        <f t="shared" si="3"/>
        <v>0.54305555555555551</v>
      </c>
      <c r="F8" s="61">
        <v>84.9</v>
      </c>
      <c r="G8" s="62">
        <v>24</v>
      </c>
      <c r="H8" s="63">
        <f t="shared" si="0"/>
        <v>0.14722222222222223</v>
      </c>
      <c r="I8" s="64">
        <f>TIME(,0,)</f>
        <v>0</v>
      </c>
      <c r="J8" s="176">
        <v>842</v>
      </c>
      <c r="K8" s="83">
        <v>919</v>
      </c>
      <c r="L8" s="60">
        <f t="shared" si="1"/>
        <v>0.69027777777777777</v>
      </c>
      <c r="M8" s="66">
        <v>2.0833333333333332E-2</v>
      </c>
      <c r="N8" s="84">
        <v>2</v>
      </c>
      <c r="O8" s="85">
        <f t="shared" si="2"/>
        <v>460</v>
      </c>
      <c r="P8" s="86">
        <v>1</v>
      </c>
      <c r="Q8" s="70">
        <v>2</v>
      </c>
      <c r="R8" s="70">
        <v>4</v>
      </c>
      <c r="S8" s="92">
        <v>3</v>
      </c>
      <c r="T8" s="71" t="b">
        <v>0</v>
      </c>
      <c r="U8" s="71" t="b">
        <v>0</v>
      </c>
      <c r="V8" s="71" t="b">
        <v>0</v>
      </c>
      <c r="W8" s="71" t="b">
        <v>1</v>
      </c>
      <c r="X8" s="71" t="b">
        <v>0</v>
      </c>
      <c r="Y8" s="178" t="s">
        <v>141</v>
      </c>
      <c r="Z8" s="73"/>
      <c r="AA8" s="74"/>
      <c r="AB8" s="75"/>
      <c r="AC8" s="75"/>
      <c r="AD8" s="75"/>
      <c r="AE8" s="76"/>
      <c r="AF8" s="24"/>
      <c r="AG8" s="77" t="s">
        <v>42</v>
      </c>
      <c r="AH8" s="77"/>
      <c r="AI8" s="1565" t="s">
        <v>46</v>
      </c>
      <c r="AJ8" s="1558"/>
      <c r="AK8" s="1565" t="s">
        <v>47</v>
      </c>
      <c r="AL8" s="1558"/>
    </row>
    <row r="9" spans="1:38" ht="19.5" customHeight="1" x14ac:dyDescent="0.2">
      <c r="A9" s="183">
        <v>5</v>
      </c>
      <c r="B9" s="57">
        <v>45457</v>
      </c>
      <c r="C9" s="70" t="s">
        <v>55</v>
      </c>
      <c r="D9" s="110"/>
      <c r="E9" s="256">
        <f>M8+L8</f>
        <v>0.71111111111111114</v>
      </c>
      <c r="F9" s="88">
        <v>96.5</v>
      </c>
      <c r="G9" s="89">
        <v>25</v>
      </c>
      <c r="H9" s="63">
        <v>0.16041666666666668</v>
      </c>
      <c r="I9" s="64">
        <v>6.9444444444444441E-3</v>
      </c>
      <c r="J9" s="184">
        <v>615</v>
      </c>
      <c r="K9" s="65">
        <v>616</v>
      </c>
      <c r="L9" s="60">
        <f t="shared" si="1"/>
        <v>0.87847222222222221</v>
      </c>
      <c r="M9" s="66">
        <v>2.0833333333333332E-2</v>
      </c>
      <c r="N9" s="261">
        <v>2</v>
      </c>
      <c r="O9" s="85">
        <f t="shared" si="2"/>
        <v>460</v>
      </c>
      <c r="P9" s="86">
        <v>2</v>
      </c>
      <c r="Q9" s="70">
        <v>2</v>
      </c>
      <c r="R9" s="70">
        <v>2</v>
      </c>
      <c r="S9" s="92">
        <v>2</v>
      </c>
      <c r="T9" s="262"/>
      <c r="U9" s="262"/>
      <c r="V9" s="262"/>
      <c r="W9" s="262"/>
      <c r="X9" s="262"/>
      <c r="Y9" s="178" t="s">
        <v>142</v>
      </c>
      <c r="Z9" s="73"/>
      <c r="AA9" s="74"/>
      <c r="AB9" s="75"/>
      <c r="AC9" s="75"/>
      <c r="AD9" s="75"/>
      <c r="AE9" s="76"/>
      <c r="AF9" s="24"/>
      <c r="AG9" s="77"/>
      <c r="AH9" s="77"/>
      <c r="AI9" s="79"/>
      <c r="AJ9" s="79"/>
      <c r="AK9" s="79"/>
      <c r="AL9" s="79"/>
    </row>
    <row r="10" spans="1:38" ht="19.5" customHeight="1" x14ac:dyDescent="0.2">
      <c r="A10" s="56">
        <v>2</v>
      </c>
      <c r="B10" s="57">
        <v>45457</v>
      </c>
      <c r="C10" s="80" t="s">
        <v>164</v>
      </c>
      <c r="D10" s="59"/>
      <c r="E10" s="81">
        <f>L9+M9</f>
        <v>0.89930555555555558</v>
      </c>
      <c r="F10" s="61">
        <v>66.5</v>
      </c>
      <c r="G10" s="62">
        <v>25</v>
      </c>
      <c r="H10" s="63">
        <v>0.11041666666666666</v>
      </c>
      <c r="I10" s="64">
        <v>6.9444444444444441E-3</v>
      </c>
      <c r="J10" s="176">
        <v>418</v>
      </c>
      <c r="K10" s="83">
        <v>418</v>
      </c>
      <c r="L10" s="60">
        <f t="shared" si="1"/>
        <v>1.0166666666666666</v>
      </c>
      <c r="M10" s="66">
        <v>1.3888888888888888E-2</v>
      </c>
      <c r="N10" s="67">
        <v>1</v>
      </c>
      <c r="O10" s="68">
        <f t="shared" si="2"/>
        <v>230</v>
      </c>
      <c r="P10" s="69">
        <v>2</v>
      </c>
      <c r="Q10" s="70">
        <v>1</v>
      </c>
      <c r="R10" s="70">
        <v>2</v>
      </c>
      <c r="S10" s="177">
        <v>2</v>
      </c>
      <c r="T10" s="71" t="b">
        <v>0</v>
      </c>
      <c r="U10" s="71" t="b">
        <v>1</v>
      </c>
      <c r="V10" s="71" t="b">
        <v>1</v>
      </c>
      <c r="W10" s="71" t="b">
        <v>0</v>
      </c>
      <c r="X10" s="71" t="b">
        <v>0</v>
      </c>
      <c r="Y10" s="178" t="s">
        <v>119</v>
      </c>
      <c r="Z10" s="73"/>
      <c r="AA10" s="74"/>
      <c r="AB10" s="75"/>
      <c r="AC10" s="75"/>
      <c r="AD10" s="75"/>
      <c r="AE10" s="76"/>
      <c r="AF10" s="24"/>
      <c r="AG10" s="77"/>
      <c r="AH10" s="78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1.0305555555555554</v>
      </c>
      <c r="F12" s="61">
        <v>66.5</v>
      </c>
      <c r="G12" s="62">
        <v>24</v>
      </c>
      <c r="H12" s="63">
        <f t="shared" ref="H12:H13" si="4">TIME(ROUNDDOWN(F12/G12,0),MOD(F12,G12)/G12*60,0)</f>
        <v>0.11527777777777778</v>
      </c>
      <c r="I12" s="64">
        <v>2.0833333333333332E-2</v>
      </c>
      <c r="J12" s="176">
        <v>651</v>
      </c>
      <c r="K12" s="83">
        <v>651</v>
      </c>
      <c r="L12" s="60">
        <f t="shared" ref="L12:L14" si="5">E12+H12+I12</f>
        <v>1.1666666666666665</v>
      </c>
      <c r="M12" s="66">
        <v>0.20624999999999999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4"/>
        <v>0.28125</v>
      </c>
      <c r="I13" s="64">
        <v>3.125E-2</v>
      </c>
      <c r="J13" s="186">
        <v>649</v>
      </c>
      <c r="K13" s="187">
        <v>609</v>
      </c>
      <c r="L13" s="60">
        <f t="shared" si="5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80" t="s">
        <v>110</v>
      </c>
      <c r="D14" s="98"/>
      <c r="E14" s="175">
        <v>0.75</v>
      </c>
      <c r="F14" s="61">
        <v>95.6</v>
      </c>
      <c r="G14" s="62">
        <v>24</v>
      </c>
      <c r="H14" s="63">
        <v>0.16597222222222222</v>
      </c>
      <c r="I14" s="64">
        <v>6.9444444444444441E-3</v>
      </c>
      <c r="J14" s="176">
        <v>905</v>
      </c>
      <c r="K14" s="83">
        <v>905</v>
      </c>
      <c r="L14" s="60">
        <f t="shared" si="5"/>
        <v>0.92291666666666661</v>
      </c>
      <c r="M14" s="66">
        <v>2.0833333333333332E-2</v>
      </c>
      <c r="N14" s="84">
        <v>2</v>
      </c>
      <c r="O14" s="85">
        <f>N14*"230"</f>
        <v>460</v>
      </c>
      <c r="P14" s="86">
        <v>1</v>
      </c>
      <c r="Q14" s="70">
        <v>2</v>
      </c>
      <c r="R14" s="70">
        <v>4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0.94374999999999998</v>
      </c>
      <c r="F16" s="61">
        <v>115.1</v>
      </c>
      <c r="G16" s="62">
        <v>24</v>
      </c>
      <c r="H16" s="63">
        <f t="shared" ref="H16:H20" si="6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7">E16+H16+I16</f>
        <v>1.1499999999999999</v>
      </c>
      <c r="M16" s="90">
        <v>2.0833333333333332E-2</v>
      </c>
      <c r="N16" s="67">
        <v>1</v>
      </c>
      <c r="O16" s="68">
        <f t="shared" ref="O16:O18" si="8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147</v>
      </c>
      <c r="D17" s="59"/>
      <c r="E17" s="81">
        <f t="shared" ref="E17:E19" si="9">M16+L16</f>
        <v>1.1708333333333332</v>
      </c>
      <c r="F17" s="61">
        <v>64.2</v>
      </c>
      <c r="G17" s="62">
        <v>24</v>
      </c>
      <c r="H17" s="63">
        <f t="shared" si="6"/>
        <v>0.1111111111111111</v>
      </c>
      <c r="I17" s="64">
        <v>0</v>
      </c>
      <c r="J17" s="176">
        <v>656</v>
      </c>
      <c r="K17" s="83">
        <v>658</v>
      </c>
      <c r="L17" s="60">
        <f t="shared" si="7"/>
        <v>1.2819444444444443</v>
      </c>
      <c r="M17" s="90">
        <v>2.0833333333333332E-2</v>
      </c>
      <c r="N17" s="67">
        <v>2</v>
      </c>
      <c r="O17" s="68">
        <f t="shared" si="8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70" t="s">
        <v>98</v>
      </c>
      <c r="D18" s="95"/>
      <c r="E18" s="60">
        <f t="shared" si="9"/>
        <v>1.3027777777777776</v>
      </c>
      <c r="F18" s="61">
        <v>74.5</v>
      </c>
      <c r="G18" s="89">
        <v>25</v>
      </c>
      <c r="H18" s="63">
        <f t="shared" si="6"/>
        <v>0.12361111111111112</v>
      </c>
      <c r="I18" s="64">
        <v>6.9444444444444441E-3</v>
      </c>
      <c r="J18" s="176">
        <v>593</v>
      </c>
      <c r="K18" s="83">
        <v>593</v>
      </c>
      <c r="L18" s="60">
        <f t="shared" si="7"/>
        <v>1.4333333333333331</v>
      </c>
      <c r="M18" s="90">
        <v>2.0833333333333332E-2</v>
      </c>
      <c r="N18" s="67">
        <v>2</v>
      </c>
      <c r="O18" s="68">
        <f t="shared" si="8"/>
        <v>460</v>
      </c>
      <c r="P18" s="69">
        <v>2</v>
      </c>
      <c r="Q18" s="70">
        <v>1</v>
      </c>
      <c r="R18" s="70">
        <v>2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9"/>
        <v>1.4541666666666664</v>
      </c>
      <c r="F19" s="61">
        <v>102.4</v>
      </c>
      <c r="G19" s="62">
        <v>25</v>
      </c>
      <c r="H19" s="63">
        <f t="shared" si="6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7"/>
        <v>1.6312499999999996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6"/>
        <v>4.9305555555555554E-2</v>
      </c>
      <c r="I20" s="64">
        <v>0</v>
      </c>
      <c r="J20" s="176">
        <v>172</v>
      </c>
      <c r="K20" s="83">
        <v>108</v>
      </c>
      <c r="L20" s="60">
        <f t="shared" si="7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997.4</v>
      </c>
      <c r="G21" s="113">
        <f>AVERAGE(G6:G13,G18:G19)</f>
        <v>23.666666666666668</v>
      </c>
      <c r="H21" s="114">
        <f>AVERAGE(H6:H19)</f>
        <v>0.1425925925925926</v>
      </c>
      <c r="I21" s="115"/>
      <c r="J21" s="190">
        <f t="shared" ref="J21:K21" si="10">AVERAGE(J6:J20)</f>
        <v>610.61538461538464</v>
      </c>
      <c r="K21" s="190">
        <f t="shared" si="10"/>
        <v>608.69230769230774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165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166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8:AJ8"/>
    <mergeCell ref="AK8:AL8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700-000000000000}"/>
    <hyperlink ref="AG6" r:id="rId2" xr:uid="{00000000-0004-0000-0700-000001000000}"/>
    <hyperlink ref="Y7" r:id="rId3" xr:uid="{00000000-0004-0000-0700-000002000000}"/>
    <hyperlink ref="Y8" r:id="rId4" xr:uid="{00000000-0004-0000-0700-000003000000}"/>
    <hyperlink ref="AG8" r:id="rId5" xr:uid="{00000000-0004-0000-0700-000004000000}"/>
    <hyperlink ref="Y9" r:id="rId6" xr:uid="{00000000-0004-0000-0700-000005000000}"/>
    <hyperlink ref="Y10" r:id="rId7" xr:uid="{00000000-0004-0000-0700-000006000000}"/>
    <hyperlink ref="Y12" r:id="rId8" xr:uid="{00000000-0004-0000-0700-000007000000}"/>
    <hyperlink ref="Y13" r:id="rId9" xr:uid="{00000000-0004-0000-0700-000008000000}"/>
    <hyperlink ref="AG13" r:id="rId10" xr:uid="{00000000-0004-0000-0700-000009000000}"/>
    <hyperlink ref="Y14" r:id="rId11" xr:uid="{00000000-0004-0000-0700-00000A000000}"/>
    <hyperlink ref="Y16" r:id="rId12" xr:uid="{00000000-0004-0000-0700-00000B000000}"/>
    <hyperlink ref="AG16" r:id="rId13" xr:uid="{00000000-0004-0000-0700-00000C000000}"/>
    <hyperlink ref="Y17" r:id="rId14" xr:uid="{00000000-0004-0000-0700-00000D000000}"/>
    <hyperlink ref="AG17" r:id="rId15" xr:uid="{00000000-0004-0000-0700-00000E000000}"/>
    <hyperlink ref="Y18" r:id="rId16" xr:uid="{00000000-0004-0000-0700-00000F000000}"/>
    <hyperlink ref="Y19" r:id="rId17" xr:uid="{00000000-0004-0000-0700-000010000000}"/>
    <hyperlink ref="AG19" r:id="rId18" xr:uid="{00000000-0004-0000-0700-000011000000}"/>
    <hyperlink ref="Y20" r:id="rId19" xr:uid="{00000000-0004-0000-0700-000012000000}"/>
  </hyperlinks>
  <pageMargins left="0.25" right="0.25" top="0.75" bottom="0.75" header="0" footer="0"/>
  <pageSetup fitToHeight="0" orientation="landscape"/>
  <drawing r:id="rId20"/>
  <legacyDrawing r:id="rId2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19.600000000000001</v>
      </c>
      <c r="G6" s="62">
        <v>18</v>
      </c>
      <c r="H6" s="63">
        <f t="shared" ref="H6:H8" si="0">TIME(ROUNDDOWN(F6/G6,0),MOD(F6,G6)/G6*60,0)</f>
        <v>4.5138888888888888E-2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0.4201388888888889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3</v>
      </c>
      <c r="B7" s="57">
        <v>45457</v>
      </c>
      <c r="C7" s="80" t="s">
        <v>138</v>
      </c>
      <c r="D7" s="59"/>
      <c r="E7" s="81">
        <f t="shared" ref="E7:E8" si="3">L6+M6</f>
        <v>0.44097222222222221</v>
      </c>
      <c r="F7" s="61">
        <v>52.8</v>
      </c>
      <c r="G7" s="62">
        <v>27</v>
      </c>
      <c r="H7" s="63">
        <f t="shared" si="0"/>
        <v>8.1250000000000003E-2</v>
      </c>
      <c r="I7" s="64">
        <v>6.9444444444444441E-3</v>
      </c>
      <c r="J7" s="184">
        <v>403</v>
      </c>
      <c r="K7" s="65">
        <v>326</v>
      </c>
      <c r="L7" s="60">
        <f t="shared" si="1"/>
        <v>0.52916666666666667</v>
      </c>
      <c r="M7" s="66">
        <v>1.3888888888888888E-2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1</v>
      </c>
      <c r="U7" s="71" t="b">
        <v>0</v>
      </c>
      <c r="V7" s="71" t="b">
        <v>0</v>
      </c>
      <c r="W7" s="71" t="b">
        <v>0</v>
      </c>
      <c r="X7" s="71" t="b">
        <v>0</v>
      </c>
      <c r="Y7" s="178" t="s">
        <v>139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4</v>
      </c>
      <c r="B8" s="57">
        <v>45457</v>
      </c>
      <c r="C8" s="80" t="s">
        <v>140</v>
      </c>
      <c r="D8" s="59"/>
      <c r="E8" s="81">
        <f t="shared" si="3"/>
        <v>0.54305555555555551</v>
      </c>
      <c r="F8" s="61">
        <v>84.9</v>
      </c>
      <c r="G8" s="62">
        <v>24</v>
      </c>
      <c r="H8" s="63">
        <f t="shared" si="0"/>
        <v>0.14722222222222223</v>
      </c>
      <c r="I8" s="64">
        <f>TIME(,0,)</f>
        <v>0</v>
      </c>
      <c r="J8" s="176">
        <v>842</v>
      </c>
      <c r="K8" s="83">
        <v>919</v>
      </c>
      <c r="L8" s="60">
        <f t="shared" si="1"/>
        <v>0.69027777777777777</v>
      </c>
      <c r="M8" s="66">
        <v>2.0833333333333332E-2</v>
      </c>
      <c r="N8" s="84">
        <v>2</v>
      </c>
      <c r="O8" s="85">
        <f t="shared" si="2"/>
        <v>460</v>
      </c>
      <c r="P8" s="86">
        <v>1</v>
      </c>
      <c r="Q8" s="70">
        <v>2</v>
      </c>
      <c r="R8" s="70">
        <v>4</v>
      </c>
      <c r="S8" s="92">
        <v>3</v>
      </c>
      <c r="T8" s="71" t="b">
        <v>0</v>
      </c>
      <c r="U8" s="71" t="b">
        <v>0</v>
      </c>
      <c r="V8" s="71" t="b">
        <v>0</v>
      </c>
      <c r="W8" s="71" t="b">
        <v>1</v>
      </c>
      <c r="X8" s="71" t="b">
        <v>0</v>
      </c>
      <c r="Y8" s="178" t="s">
        <v>141</v>
      </c>
      <c r="Z8" s="73"/>
      <c r="AA8" s="74"/>
      <c r="AB8" s="75"/>
      <c r="AC8" s="75"/>
      <c r="AD8" s="75"/>
      <c r="AE8" s="76"/>
      <c r="AF8" s="24"/>
      <c r="AG8" s="77" t="s">
        <v>42</v>
      </c>
      <c r="AH8" s="77"/>
      <c r="AI8" s="1565" t="s">
        <v>46</v>
      </c>
      <c r="AJ8" s="1558"/>
      <c r="AK8" s="1565" t="s">
        <v>47</v>
      </c>
      <c r="AL8" s="1558"/>
    </row>
    <row r="9" spans="1:38" ht="19.5" customHeight="1" x14ac:dyDescent="0.2">
      <c r="A9" s="183">
        <v>5</v>
      </c>
      <c r="B9" s="57">
        <v>45457</v>
      </c>
      <c r="C9" s="70" t="s">
        <v>55</v>
      </c>
      <c r="D9" s="110"/>
      <c r="E9" s="256">
        <f>M8+L8</f>
        <v>0.71111111111111114</v>
      </c>
      <c r="F9" s="88">
        <v>96.5</v>
      </c>
      <c r="G9" s="89">
        <v>25</v>
      </c>
      <c r="H9" s="63">
        <v>0.16041666666666668</v>
      </c>
      <c r="I9" s="64">
        <v>6.9444444444444441E-3</v>
      </c>
      <c r="J9" s="184">
        <v>615</v>
      </c>
      <c r="K9" s="65">
        <v>616</v>
      </c>
      <c r="L9" s="60">
        <f t="shared" si="1"/>
        <v>0.87847222222222221</v>
      </c>
      <c r="M9" s="66">
        <v>2.0833333333333332E-2</v>
      </c>
      <c r="N9" s="261">
        <v>2</v>
      </c>
      <c r="O9" s="85">
        <f t="shared" si="2"/>
        <v>460</v>
      </c>
      <c r="P9" s="86">
        <v>2</v>
      </c>
      <c r="Q9" s="70">
        <v>2</v>
      </c>
      <c r="R9" s="70">
        <v>2</v>
      </c>
      <c r="S9" s="92">
        <v>2</v>
      </c>
      <c r="T9" s="262"/>
      <c r="U9" s="262"/>
      <c r="V9" s="262"/>
      <c r="W9" s="262"/>
      <c r="X9" s="262"/>
      <c r="Y9" s="178" t="s">
        <v>142</v>
      </c>
      <c r="Z9" s="73"/>
      <c r="AA9" s="74"/>
      <c r="AB9" s="75"/>
      <c r="AC9" s="75"/>
      <c r="AD9" s="75"/>
      <c r="AE9" s="76"/>
      <c r="AF9" s="24"/>
      <c r="AG9" s="77"/>
      <c r="AH9" s="77"/>
      <c r="AI9" s="79"/>
      <c r="AJ9" s="79"/>
      <c r="AK9" s="79"/>
      <c r="AL9" s="79"/>
    </row>
    <row r="10" spans="1:38" ht="19.5" customHeight="1" x14ac:dyDescent="0.2">
      <c r="A10" s="56">
        <v>2</v>
      </c>
      <c r="B10" s="57">
        <v>45457</v>
      </c>
      <c r="C10" s="80" t="s">
        <v>147</v>
      </c>
      <c r="D10" s="59"/>
      <c r="E10" s="81">
        <f>L9+M9</f>
        <v>0.89930555555555558</v>
      </c>
      <c r="F10" s="61">
        <v>64.2</v>
      </c>
      <c r="G10" s="62">
        <v>24</v>
      </c>
      <c r="H10" s="63">
        <v>0.1111111111111111</v>
      </c>
      <c r="I10" s="64">
        <v>0</v>
      </c>
      <c r="J10" s="176">
        <v>656</v>
      </c>
      <c r="K10" s="83">
        <v>658</v>
      </c>
      <c r="L10" s="60">
        <f t="shared" si="1"/>
        <v>1.0104166666666667</v>
      </c>
      <c r="M10" s="66">
        <v>2.0833333333333332E-2</v>
      </c>
      <c r="N10" s="67">
        <v>1</v>
      </c>
      <c r="O10" s="68">
        <f t="shared" si="2"/>
        <v>230</v>
      </c>
      <c r="P10" s="69">
        <v>2</v>
      </c>
      <c r="Q10" s="70">
        <v>1</v>
      </c>
      <c r="R10" s="70">
        <v>2</v>
      </c>
      <c r="S10" s="177">
        <v>2</v>
      </c>
      <c r="T10" s="71" t="b">
        <v>0</v>
      </c>
      <c r="U10" s="71" t="b">
        <v>1</v>
      </c>
      <c r="V10" s="71" t="b">
        <v>1</v>
      </c>
      <c r="W10" s="71" t="b">
        <v>0</v>
      </c>
      <c r="X10" s="71" t="b">
        <v>0</v>
      </c>
      <c r="Y10" s="178" t="s">
        <v>119</v>
      </c>
      <c r="Z10" s="73"/>
      <c r="AA10" s="74"/>
      <c r="AB10" s="75"/>
      <c r="AC10" s="75"/>
      <c r="AD10" s="75"/>
      <c r="AE10" s="76"/>
      <c r="AF10" s="24"/>
      <c r="AG10" s="77"/>
      <c r="AH10" s="78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1.03125</v>
      </c>
      <c r="F12" s="61">
        <v>66.5</v>
      </c>
      <c r="G12" s="62">
        <v>24</v>
      </c>
      <c r="H12" s="63">
        <f t="shared" ref="H12:H13" si="4">TIME(ROUNDDOWN(F12/G12,0),MOD(F12,G12)/G12*60,0)</f>
        <v>0.11527777777777778</v>
      </c>
      <c r="I12" s="64">
        <v>2.013888888888889E-2</v>
      </c>
      <c r="J12" s="176">
        <v>651</v>
      </c>
      <c r="K12" s="83">
        <v>651</v>
      </c>
      <c r="L12" s="60">
        <f t="shared" ref="L12:L14" si="5">E12+H12+I12</f>
        <v>1.1666666666666667</v>
      </c>
      <c r="M12" s="66">
        <v>0.20624999999999999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4"/>
        <v>0.28125</v>
      </c>
      <c r="I13" s="64">
        <v>3.125E-2</v>
      </c>
      <c r="J13" s="186">
        <v>649</v>
      </c>
      <c r="K13" s="187">
        <v>609</v>
      </c>
      <c r="L13" s="60">
        <f t="shared" si="5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80" t="s">
        <v>110</v>
      </c>
      <c r="D14" s="98"/>
      <c r="E14" s="175">
        <v>0.75</v>
      </c>
      <c r="F14" s="61">
        <v>95.6</v>
      </c>
      <c r="G14" s="62">
        <v>24</v>
      </c>
      <c r="H14" s="63">
        <v>0.16597222222222222</v>
      </c>
      <c r="I14" s="64">
        <v>6.9444444444444441E-3</v>
      </c>
      <c r="J14" s="176">
        <v>905</v>
      </c>
      <c r="K14" s="83">
        <v>905</v>
      </c>
      <c r="L14" s="60">
        <f t="shared" si="5"/>
        <v>0.92291666666666661</v>
      </c>
      <c r="M14" s="66">
        <v>2.0833333333333332E-2</v>
      </c>
      <c r="N14" s="84">
        <v>2</v>
      </c>
      <c r="O14" s="85">
        <f>N14*"230"</f>
        <v>460</v>
      </c>
      <c r="P14" s="86">
        <v>1</v>
      </c>
      <c r="Q14" s="70">
        <v>2</v>
      </c>
      <c r="R14" s="70">
        <v>4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0.94374999999999998</v>
      </c>
      <c r="F16" s="61">
        <v>115.1</v>
      </c>
      <c r="G16" s="62">
        <v>24</v>
      </c>
      <c r="H16" s="63">
        <f t="shared" ref="H16:H20" si="6"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7">E16+H16+I16</f>
        <v>1.1499999999999999</v>
      </c>
      <c r="M16" s="90">
        <v>2.0833333333333332E-2</v>
      </c>
      <c r="N16" s="67">
        <v>1</v>
      </c>
      <c r="O16" s="68">
        <f t="shared" ref="O16:O18" si="8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51</v>
      </c>
      <c r="D17" s="59"/>
      <c r="E17" s="81">
        <f t="shared" ref="E17:E19" si="9">M16+L16</f>
        <v>1.1708333333333332</v>
      </c>
      <c r="F17" s="61">
        <v>74.5</v>
      </c>
      <c r="G17" s="62">
        <v>25</v>
      </c>
      <c r="H17" s="63">
        <f t="shared" si="6"/>
        <v>0.12361111111111112</v>
      </c>
      <c r="I17" s="64">
        <v>0</v>
      </c>
      <c r="J17" s="176">
        <v>593</v>
      </c>
      <c r="K17" s="83">
        <v>593</v>
      </c>
      <c r="L17" s="60">
        <f t="shared" si="7"/>
        <v>1.2944444444444443</v>
      </c>
      <c r="M17" s="90">
        <v>2.0833333333333332E-2</v>
      </c>
      <c r="N17" s="67">
        <v>2</v>
      </c>
      <c r="O17" s="68">
        <f t="shared" si="8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70" t="s">
        <v>164</v>
      </c>
      <c r="D18" s="95"/>
      <c r="E18" s="60">
        <f t="shared" si="9"/>
        <v>1.3152777777777775</v>
      </c>
      <c r="F18" s="61">
        <v>66.5</v>
      </c>
      <c r="G18" s="89">
        <v>25</v>
      </c>
      <c r="H18" s="63">
        <f t="shared" si="6"/>
        <v>0.11041666666666666</v>
      </c>
      <c r="I18" s="64">
        <v>6.9444444444444441E-3</v>
      </c>
      <c r="J18" s="176">
        <v>418</v>
      </c>
      <c r="K18" s="83">
        <v>418</v>
      </c>
      <c r="L18" s="60">
        <f t="shared" si="7"/>
        <v>1.4326388888888886</v>
      </c>
      <c r="M18" s="90">
        <v>2.0833333333333332E-2</v>
      </c>
      <c r="N18" s="67">
        <v>2</v>
      </c>
      <c r="O18" s="68">
        <f t="shared" si="8"/>
        <v>460</v>
      </c>
      <c r="P18" s="69">
        <v>2</v>
      </c>
      <c r="Q18" s="70">
        <v>1</v>
      </c>
      <c r="R18" s="70">
        <v>2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9"/>
        <v>1.4534722222222218</v>
      </c>
      <c r="F19" s="61">
        <v>102.4</v>
      </c>
      <c r="G19" s="62">
        <v>25</v>
      </c>
      <c r="H19" s="63">
        <f t="shared" si="6"/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7"/>
        <v>1.6305555555555551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6"/>
        <v>4.9305555555555554E-2</v>
      </c>
      <c r="I20" s="64">
        <v>0</v>
      </c>
      <c r="J20" s="176">
        <v>172</v>
      </c>
      <c r="K20" s="83">
        <v>108</v>
      </c>
      <c r="L20" s="60">
        <f t="shared" si="7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997.4</v>
      </c>
      <c r="G21" s="113">
        <f>AVERAGE(G6:G13,G18:G19)</f>
        <v>23.555555555555557</v>
      </c>
      <c r="H21" s="114">
        <f>AVERAGE(H6:H19)</f>
        <v>0.14259259259259258</v>
      </c>
      <c r="I21" s="115"/>
      <c r="J21" s="190">
        <f t="shared" ref="J21:K21" si="10">AVERAGE(J6:J20)</f>
        <v>610.61538461538464</v>
      </c>
      <c r="K21" s="190">
        <f t="shared" si="10"/>
        <v>608.69230769230774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167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168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8:AJ8"/>
    <mergeCell ref="AK8:AL8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800-000000000000}"/>
    <hyperlink ref="AG6" r:id="rId2" xr:uid="{00000000-0004-0000-0800-000001000000}"/>
    <hyperlink ref="Y7" r:id="rId3" xr:uid="{00000000-0004-0000-0800-000002000000}"/>
    <hyperlink ref="Y8" r:id="rId4" xr:uid="{00000000-0004-0000-0800-000003000000}"/>
    <hyperlink ref="AG8" r:id="rId5" xr:uid="{00000000-0004-0000-0800-000004000000}"/>
    <hyperlink ref="Y9" r:id="rId6" xr:uid="{00000000-0004-0000-0800-000005000000}"/>
    <hyperlink ref="Y10" r:id="rId7" xr:uid="{00000000-0004-0000-0800-000006000000}"/>
    <hyperlink ref="Y12" r:id="rId8" xr:uid="{00000000-0004-0000-0800-000007000000}"/>
    <hyperlink ref="Y13" r:id="rId9" xr:uid="{00000000-0004-0000-0800-000008000000}"/>
    <hyperlink ref="AG13" r:id="rId10" xr:uid="{00000000-0004-0000-0800-000009000000}"/>
    <hyperlink ref="Y14" r:id="rId11" xr:uid="{00000000-0004-0000-0800-00000A000000}"/>
    <hyperlink ref="Y16" r:id="rId12" xr:uid="{00000000-0004-0000-0800-00000B000000}"/>
    <hyperlink ref="AG16" r:id="rId13" xr:uid="{00000000-0004-0000-0800-00000C000000}"/>
    <hyperlink ref="Y17" r:id="rId14" xr:uid="{00000000-0004-0000-0800-00000D000000}"/>
    <hyperlink ref="AG17" r:id="rId15" xr:uid="{00000000-0004-0000-0800-00000E000000}"/>
    <hyperlink ref="Y18" r:id="rId16" xr:uid="{00000000-0004-0000-0800-00000F000000}"/>
    <hyperlink ref="Y19" r:id="rId17" xr:uid="{00000000-0004-0000-0800-000010000000}"/>
    <hyperlink ref="AG19" r:id="rId18" xr:uid="{00000000-0004-0000-0800-000011000000}"/>
    <hyperlink ref="Y20" r:id="rId19" xr:uid="{00000000-0004-0000-0800-000012000000}"/>
  </hyperlinks>
  <pageMargins left="0.25" right="0.25" top="0.75" bottom="0.75" header="0" footer="0"/>
  <pageSetup fitToHeight="0" orientation="landscape"/>
  <drawing r:id="rId20"/>
  <legacyDrawing r:id="rId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D966"/>
    <pageSetUpPr fitToPage="1"/>
  </sheetPr>
  <dimension ref="A1:AL100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5" defaultRowHeight="15" customHeight="1" x14ac:dyDescent="0.2"/>
  <cols>
    <col min="1" max="1" width="11.5" customWidth="1"/>
    <col min="2" max="2" width="10.83203125" customWidth="1"/>
    <col min="3" max="3" width="27.33203125" customWidth="1"/>
    <col min="4" max="4" width="0.5" customWidth="1"/>
    <col min="5" max="5" width="10.6640625" customWidth="1"/>
    <col min="6" max="6" width="9.83203125" customWidth="1"/>
    <col min="7" max="8" width="7.1640625" customWidth="1"/>
    <col min="9" max="9" width="11.83203125" customWidth="1"/>
    <col min="10" max="11" width="8.33203125" customWidth="1"/>
    <col min="12" max="12" width="7.83203125" customWidth="1"/>
    <col min="13" max="15" width="9.6640625" customWidth="1"/>
    <col min="16" max="19" width="9.1640625" customWidth="1"/>
    <col min="20" max="24" width="4.33203125" hidden="1" customWidth="1"/>
    <col min="25" max="25" width="31.5" customWidth="1"/>
    <col min="26" max="32" width="9.6640625" hidden="1" customWidth="1"/>
    <col min="33" max="33" width="17.5" hidden="1" customWidth="1"/>
    <col min="34" max="34" width="2.5" hidden="1" customWidth="1"/>
    <col min="35" max="35" width="8" hidden="1" customWidth="1"/>
    <col min="36" max="36" width="5.83203125" hidden="1" customWidth="1"/>
    <col min="37" max="37" width="9.6640625" hidden="1" customWidth="1"/>
    <col min="38" max="38" width="5.33203125" hidden="1" customWidth="1"/>
  </cols>
  <sheetData>
    <row r="1" spans="1:38" ht="36" customHeight="1" x14ac:dyDescent="0.2">
      <c r="A1" s="1557"/>
      <c r="B1" s="1557" t="s">
        <v>0</v>
      </c>
      <c r="C1" s="1558"/>
      <c r="D1" s="1"/>
      <c r="E1" s="2" t="s">
        <v>1</v>
      </c>
      <c r="F1" s="3" t="s">
        <v>80</v>
      </c>
      <c r="G1" s="4"/>
      <c r="H1" s="1"/>
      <c r="I1" s="5" t="s">
        <v>2</v>
      </c>
      <c r="J1" s="6"/>
      <c r="K1" s="6"/>
      <c r="L1" s="1" t="s">
        <v>3</v>
      </c>
      <c r="M1" s="6"/>
      <c r="N1" s="7"/>
      <c r="O1" s="6"/>
      <c r="P1" s="1"/>
      <c r="Q1" s="1"/>
      <c r="R1" s="1"/>
      <c r="S1" s="1"/>
      <c r="T1" s="8"/>
      <c r="U1" s="8"/>
      <c r="V1" s="8"/>
      <c r="W1" s="8"/>
      <c r="X1" s="8"/>
      <c r="Y1" s="9"/>
      <c r="Z1" s="10"/>
      <c r="AA1" s="11"/>
      <c r="AB1" s="12"/>
      <c r="AC1" s="12"/>
      <c r="AD1" s="12"/>
      <c r="AE1" s="12"/>
      <c r="AF1" s="13"/>
      <c r="AG1" s="14"/>
      <c r="AH1" s="14"/>
      <c r="AI1" s="14"/>
      <c r="AJ1" s="14"/>
      <c r="AK1" s="14"/>
      <c r="AL1" s="14"/>
    </row>
    <row r="2" spans="1:38" ht="39.75" customHeight="1" x14ac:dyDescent="0.2">
      <c r="A2" s="1558"/>
      <c r="B2" s="1558"/>
      <c r="C2" s="1558"/>
      <c r="D2" s="15"/>
      <c r="E2" s="2" t="s">
        <v>4</v>
      </c>
      <c r="F2" s="171">
        <v>230</v>
      </c>
      <c r="G2" s="16"/>
      <c r="H2" s="17"/>
      <c r="I2" s="5" t="s">
        <v>5</v>
      </c>
      <c r="J2" s="17"/>
      <c r="K2" s="17"/>
      <c r="L2" s="18"/>
      <c r="M2" s="5" t="s">
        <v>6</v>
      </c>
      <c r="N2" s="17"/>
      <c r="O2" s="17"/>
      <c r="P2" s="19"/>
      <c r="Q2" s="19"/>
      <c r="R2" s="19"/>
      <c r="S2" s="17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5"/>
      <c r="AH2" s="25"/>
      <c r="AI2" s="25"/>
      <c r="AJ2" s="25"/>
      <c r="AK2" s="25"/>
      <c r="AL2" s="25"/>
    </row>
    <row r="3" spans="1:38" x14ac:dyDescent="0.2">
      <c r="A3" s="26"/>
      <c r="B3" s="26"/>
      <c r="C3" s="26"/>
      <c r="D3" s="27"/>
      <c r="E3" s="28" t="s">
        <v>7</v>
      </c>
      <c r="F3" s="1560" t="s">
        <v>8</v>
      </c>
      <c r="G3" s="1558"/>
      <c r="H3" s="1558"/>
      <c r="I3" s="1558"/>
      <c r="J3" s="1558"/>
      <c r="K3" s="1558"/>
      <c r="L3" s="28" t="s">
        <v>7</v>
      </c>
      <c r="M3" s="29"/>
      <c r="N3" s="1561" t="s">
        <v>9</v>
      </c>
      <c r="O3" s="1558"/>
      <c r="P3" s="1562" t="s">
        <v>10</v>
      </c>
      <c r="Q3" s="1558"/>
      <c r="R3" s="1558"/>
      <c r="S3" s="1558"/>
      <c r="T3" s="1562" t="s">
        <v>11</v>
      </c>
      <c r="U3" s="1558"/>
      <c r="V3" s="1558"/>
      <c r="W3" s="1558"/>
      <c r="X3" s="1558"/>
      <c r="Y3" s="28" t="s">
        <v>12</v>
      </c>
      <c r="Z3" s="22"/>
      <c r="AA3" s="23"/>
      <c r="AB3" s="23"/>
      <c r="AC3" s="23"/>
      <c r="AD3" s="23"/>
      <c r="AE3" s="23"/>
      <c r="AF3" s="24"/>
      <c r="AG3" s="25"/>
      <c r="AH3" s="25"/>
      <c r="AI3" s="25"/>
      <c r="AJ3" s="25"/>
      <c r="AK3" s="25"/>
      <c r="AL3" s="25"/>
    </row>
    <row r="4" spans="1:38" ht="39" x14ac:dyDescent="0.2">
      <c r="A4" s="26" t="s">
        <v>13</v>
      </c>
      <c r="B4" s="26" t="s">
        <v>14</v>
      </c>
      <c r="C4" s="26" t="s">
        <v>15</v>
      </c>
      <c r="D4" s="27"/>
      <c r="E4" s="30" t="s">
        <v>16</v>
      </c>
      <c r="F4" s="31" t="s">
        <v>17</v>
      </c>
      <c r="G4" s="32" t="s">
        <v>18</v>
      </c>
      <c r="H4" s="33" t="s">
        <v>19</v>
      </c>
      <c r="I4" s="33" t="s">
        <v>20</v>
      </c>
      <c r="J4" s="33" t="s">
        <v>83</v>
      </c>
      <c r="K4" s="34" t="s">
        <v>84</v>
      </c>
      <c r="L4" s="35" t="s">
        <v>22</v>
      </c>
      <c r="M4" s="36" t="s">
        <v>23</v>
      </c>
      <c r="N4" s="37" t="s">
        <v>24</v>
      </c>
      <c r="O4" s="34" t="s">
        <v>25</v>
      </c>
      <c r="P4" s="38" t="s">
        <v>26</v>
      </c>
      <c r="Q4" s="39" t="s">
        <v>17</v>
      </c>
      <c r="R4" s="39" t="s">
        <v>27</v>
      </c>
      <c r="S4" s="34" t="s">
        <v>28</v>
      </c>
      <c r="T4" s="38">
        <v>1</v>
      </c>
      <c r="U4" s="39">
        <v>2</v>
      </c>
      <c r="V4" s="39">
        <v>3</v>
      </c>
      <c r="W4" s="39">
        <v>4</v>
      </c>
      <c r="X4" s="34">
        <v>5</v>
      </c>
      <c r="Y4" s="40"/>
      <c r="Z4" s="22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4"/>
      <c r="AG4" s="25" t="s">
        <v>35</v>
      </c>
      <c r="AH4" s="25"/>
      <c r="AI4" s="1563" t="s">
        <v>36</v>
      </c>
      <c r="AJ4" s="1558"/>
      <c r="AK4" s="1563" t="s">
        <v>37</v>
      </c>
      <c r="AL4" s="1558"/>
    </row>
    <row r="5" spans="1:38" ht="15" customHeight="1" x14ac:dyDescent="0.2">
      <c r="A5" s="41"/>
      <c r="B5" s="42"/>
      <c r="C5" s="43" t="s">
        <v>38</v>
      </c>
      <c r="D5" s="44"/>
      <c r="E5" s="45"/>
      <c r="F5" s="46"/>
      <c r="G5" s="42"/>
      <c r="H5" s="42"/>
      <c r="I5" s="42"/>
      <c r="J5" s="174"/>
      <c r="K5" s="47"/>
      <c r="L5" s="48"/>
      <c r="M5" s="49"/>
      <c r="N5" s="49"/>
      <c r="O5" s="50"/>
      <c r="P5" s="49"/>
      <c r="Q5" s="42"/>
      <c r="R5" s="42"/>
      <c r="S5" s="50"/>
      <c r="T5" s="51"/>
      <c r="U5" s="51"/>
      <c r="V5" s="51"/>
      <c r="W5" s="51"/>
      <c r="X5" s="51"/>
      <c r="Y5" s="40"/>
      <c r="Z5" s="52"/>
      <c r="AA5" s="53"/>
      <c r="AB5" s="54"/>
      <c r="AC5" s="54"/>
      <c r="AD5" s="54"/>
      <c r="AE5" s="54"/>
      <c r="AF5" s="24"/>
      <c r="AG5" s="55"/>
      <c r="AH5" s="55"/>
      <c r="AI5" s="1564" t="s">
        <v>39</v>
      </c>
      <c r="AJ5" s="1558"/>
      <c r="AK5" s="1564" t="s">
        <v>39</v>
      </c>
      <c r="AL5" s="1558"/>
    </row>
    <row r="6" spans="1:38" ht="19.5" customHeight="1" x14ac:dyDescent="0.2">
      <c r="A6" s="56">
        <v>1</v>
      </c>
      <c r="B6" s="57">
        <v>45457</v>
      </c>
      <c r="C6" s="58" t="s">
        <v>40</v>
      </c>
      <c r="D6" s="59"/>
      <c r="E6" s="175">
        <v>0.375</v>
      </c>
      <c r="F6" s="61">
        <v>19.600000000000001</v>
      </c>
      <c r="G6" s="62">
        <v>18</v>
      </c>
      <c r="H6" s="63">
        <f t="shared" ref="H6:H7" si="0">TIME(ROUNDDOWN(F6/G6,0),MOD(F6,G6)/G6*60,0)</f>
        <v>4.5138888888888888E-2</v>
      </c>
      <c r="I6" s="64">
        <f>TIME(,0,)</f>
        <v>0</v>
      </c>
      <c r="J6" s="176">
        <v>196</v>
      </c>
      <c r="K6" s="83">
        <v>197</v>
      </c>
      <c r="L6" s="60">
        <f t="shared" ref="L6:L10" si="1">E6+H6+I6</f>
        <v>0.4201388888888889</v>
      </c>
      <c r="M6" s="66">
        <v>2.0833333333333332E-2</v>
      </c>
      <c r="N6" s="67">
        <v>5</v>
      </c>
      <c r="O6" s="68">
        <f t="shared" ref="O6:O10" si="2">N6*"230"</f>
        <v>1150</v>
      </c>
      <c r="P6" s="69">
        <v>1</v>
      </c>
      <c r="Q6" s="70">
        <v>1</v>
      </c>
      <c r="R6" s="70">
        <v>1</v>
      </c>
      <c r="S6" s="177">
        <v>1</v>
      </c>
      <c r="T6" s="71" t="b">
        <v>1</v>
      </c>
      <c r="U6" s="71" t="b">
        <v>1</v>
      </c>
      <c r="V6" s="71" t="b">
        <v>1</v>
      </c>
      <c r="W6" s="71" t="b">
        <v>1</v>
      </c>
      <c r="X6" s="71" t="b">
        <v>1</v>
      </c>
      <c r="Y6" s="72" t="s">
        <v>41</v>
      </c>
      <c r="Z6" s="73"/>
      <c r="AA6" s="74"/>
      <c r="AB6" s="75"/>
      <c r="AC6" s="75"/>
      <c r="AD6" s="75"/>
      <c r="AE6" s="76"/>
      <c r="AF6" s="24"/>
      <c r="AG6" s="77" t="s">
        <v>42</v>
      </c>
      <c r="AH6" s="78"/>
      <c r="AI6" s="1565" t="s">
        <v>43</v>
      </c>
      <c r="AJ6" s="1558"/>
      <c r="AK6" s="1565" t="s">
        <v>44</v>
      </c>
      <c r="AL6" s="1558"/>
    </row>
    <row r="7" spans="1:38" ht="19.5" customHeight="1" x14ac:dyDescent="0.2">
      <c r="A7" s="56">
        <v>2</v>
      </c>
      <c r="B7" s="57">
        <v>45457</v>
      </c>
      <c r="C7" s="80" t="s">
        <v>51</v>
      </c>
      <c r="D7" s="59"/>
      <c r="E7" s="81">
        <f t="shared" ref="E7:E9" si="3">L6+M6</f>
        <v>0.44097222222222221</v>
      </c>
      <c r="F7" s="61">
        <v>74.5</v>
      </c>
      <c r="G7" s="62">
        <v>25</v>
      </c>
      <c r="H7" s="63">
        <f t="shared" si="0"/>
        <v>0.12361111111111112</v>
      </c>
      <c r="I7" s="64">
        <v>6.9444444444444441E-3</v>
      </c>
      <c r="J7" s="176">
        <v>593</v>
      </c>
      <c r="K7" s="83">
        <v>593</v>
      </c>
      <c r="L7" s="60">
        <f t="shared" si="1"/>
        <v>0.57152777777777775</v>
      </c>
      <c r="M7" s="66">
        <v>2.0833333333333332E-2</v>
      </c>
      <c r="N7" s="67">
        <v>2</v>
      </c>
      <c r="O7" s="68">
        <f t="shared" si="2"/>
        <v>460</v>
      </c>
      <c r="P7" s="69">
        <v>2</v>
      </c>
      <c r="Q7" s="70">
        <v>1</v>
      </c>
      <c r="R7" s="70">
        <v>2</v>
      </c>
      <c r="S7" s="177">
        <v>2</v>
      </c>
      <c r="T7" s="71" t="b">
        <v>0</v>
      </c>
      <c r="U7" s="71" t="b">
        <v>1</v>
      </c>
      <c r="V7" s="71" t="b">
        <v>1</v>
      </c>
      <c r="W7" s="71" t="b">
        <v>0</v>
      </c>
      <c r="X7" s="71" t="b">
        <v>0</v>
      </c>
      <c r="Y7" s="178" t="s">
        <v>119</v>
      </c>
      <c r="Z7" s="73"/>
      <c r="AA7" s="74"/>
      <c r="AB7" s="75"/>
      <c r="AC7" s="75"/>
      <c r="AD7" s="75"/>
      <c r="AE7" s="76"/>
      <c r="AF7" s="24"/>
      <c r="AG7" s="77"/>
      <c r="AH7" s="78"/>
      <c r="AI7" s="79"/>
      <c r="AJ7" s="79"/>
      <c r="AK7" s="79"/>
      <c r="AL7" s="79"/>
    </row>
    <row r="8" spans="1:38" ht="19.5" customHeight="1" x14ac:dyDescent="0.2">
      <c r="A8" s="56">
        <v>3</v>
      </c>
      <c r="B8" s="57">
        <v>45457</v>
      </c>
      <c r="C8" s="70" t="s">
        <v>55</v>
      </c>
      <c r="D8" s="59"/>
      <c r="E8" s="81">
        <f t="shared" si="3"/>
        <v>0.59236111111111112</v>
      </c>
      <c r="F8" s="61">
        <v>96.5</v>
      </c>
      <c r="G8" s="62">
        <v>25</v>
      </c>
      <c r="H8" s="63">
        <v>0.16041666666666668</v>
      </c>
      <c r="I8" s="64">
        <v>6.9444444444444441E-3</v>
      </c>
      <c r="J8" s="184">
        <v>615</v>
      </c>
      <c r="K8" s="65">
        <v>616</v>
      </c>
      <c r="L8" s="60">
        <f t="shared" si="1"/>
        <v>0.75972222222222219</v>
      </c>
      <c r="M8" s="66">
        <v>1.3888888888888888E-2</v>
      </c>
      <c r="N8" s="67">
        <v>2</v>
      </c>
      <c r="O8" s="68">
        <f t="shared" si="2"/>
        <v>460</v>
      </c>
      <c r="P8" s="69">
        <v>2</v>
      </c>
      <c r="Q8" s="70">
        <v>1</v>
      </c>
      <c r="R8" s="70">
        <v>2</v>
      </c>
      <c r="S8" s="177">
        <v>2</v>
      </c>
      <c r="T8" s="71" t="b">
        <v>1</v>
      </c>
      <c r="U8" s="71" t="b">
        <v>0</v>
      </c>
      <c r="V8" s="71" t="b">
        <v>0</v>
      </c>
      <c r="W8" s="71" t="b">
        <v>0</v>
      </c>
      <c r="X8" s="71" t="b">
        <v>0</v>
      </c>
      <c r="Y8" s="178" t="s">
        <v>139</v>
      </c>
      <c r="Z8" s="73"/>
      <c r="AA8" s="74"/>
      <c r="AB8" s="75"/>
      <c r="AC8" s="75"/>
      <c r="AD8" s="75"/>
      <c r="AE8" s="76"/>
      <c r="AF8" s="24"/>
      <c r="AG8" s="77"/>
      <c r="AH8" s="78"/>
      <c r="AI8" s="79"/>
      <c r="AJ8" s="79"/>
      <c r="AK8" s="79"/>
      <c r="AL8" s="79"/>
    </row>
    <row r="9" spans="1:38" ht="19.5" customHeight="1" x14ac:dyDescent="0.2">
      <c r="A9" s="56">
        <v>4</v>
      </c>
      <c r="B9" s="57">
        <v>45457</v>
      </c>
      <c r="C9" s="80" t="s">
        <v>147</v>
      </c>
      <c r="D9" s="59"/>
      <c r="E9" s="81">
        <f t="shared" si="3"/>
        <v>0.77361111111111103</v>
      </c>
      <c r="F9" s="61">
        <v>64.2</v>
      </c>
      <c r="G9" s="62">
        <v>24</v>
      </c>
      <c r="H9" s="63">
        <v>0.1111111111111111</v>
      </c>
      <c r="I9" s="64">
        <v>0</v>
      </c>
      <c r="J9" s="176">
        <v>656</v>
      </c>
      <c r="K9" s="83">
        <v>658</v>
      </c>
      <c r="L9" s="60">
        <f t="shared" si="1"/>
        <v>0.88472222222222219</v>
      </c>
      <c r="M9" s="66">
        <v>2.0833333333333332E-2</v>
      </c>
      <c r="N9" s="84">
        <v>2</v>
      </c>
      <c r="O9" s="85">
        <f t="shared" si="2"/>
        <v>460</v>
      </c>
      <c r="P9" s="86">
        <v>1</v>
      </c>
      <c r="Q9" s="70">
        <v>2</v>
      </c>
      <c r="R9" s="70">
        <v>4</v>
      </c>
      <c r="S9" s="92">
        <v>3</v>
      </c>
      <c r="T9" s="71" t="b">
        <v>0</v>
      </c>
      <c r="U9" s="71" t="b">
        <v>0</v>
      </c>
      <c r="V9" s="71" t="b">
        <v>0</v>
      </c>
      <c r="W9" s="71" t="b">
        <v>1</v>
      </c>
      <c r="X9" s="71" t="b">
        <v>0</v>
      </c>
      <c r="Y9" s="178" t="s">
        <v>141</v>
      </c>
      <c r="Z9" s="73"/>
      <c r="AA9" s="74"/>
      <c r="AB9" s="75"/>
      <c r="AC9" s="75"/>
      <c r="AD9" s="75"/>
      <c r="AE9" s="76"/>
      <c r="AF9" s="24"/>
      <c r="AG9" s="77" t="s">
        <v>42</v>
      </c>
      <c r="AH9" s="77"/>
      <c r="AI9" s="1565" t="s">
        <v>46</v>
      </c>
      <c r="AJ9" s="1558"/>
      <c r="AK9" s="1565" t="s">
        <v>47</v>
      </c>
      <c r="AL9" s="1558"/>
    </row>
    <row r="10" spans="1:38" ht="19.5" customHeight="1" x14ac:dyDescent="0.2">
      <c r="A10" s="183">
        <v>5</v>
      </c>
      <c r="B10" s="57">
        <v>45457</v>
      </c>
      <c r="C10" s="80" t="s">
        <v>52</v>
      </c>
      <c r="D10" s="110"/>
      <c r="E10" s="256">
        <f>M9+L9</f>
        <v>0.90555555555555556</v>
      </c>
      <c r="F10" s="88">
        <v>66.5</v>
      </c>
      <c r="G10" s="89">
        <v>25</v>
      </c>
      <c r="H10" s="63">
        <f>TIME(ROUNDDOWN(F10/G10,0),MOD(F10,G10)/G10*60,0)</f>
        <v>0.11041666666666666</v>
      </c>
      <c r="I10" s="64">
        <v>6.9444444444444441E-3</v>
      </c>
      <c r="J10" s="184">
        <v>418</v>
      </c>
      <c r="K10" s="65">
        <v>418</v>
      </c>
      <c r="L10" s="60">
        <f t="shared" si="1"/>
        <v>1.0229166666666667</v>
      </c>
      <c r="M10" s="66">
        <v>2.0833333333333332E-2</v>
      </c>
      <c r="N10" s="261">
        <v>2</v>
      </c>
      <c r="O10" s="85">
        <f t="shared" si="2"/>
        <v>460</v>
      </c>
      <c r="P10" s="86">
        <v>2</v>
      </c>
      <c r="Q10" s="70">
        <v>1</v>
      </c>
      <c r="R10" s="70">
        <v>2</v>
      </c>
      <c r="S10" s="92">
        <v>2</v>
      </c>
      <c r="T10" s="262"/>
      <c r="U10" s="262"/>
      <c r="V10" s="262"/>
      <c r="W10" s="262"/>
      <c r="X10" s="262"/>
      <c r="Y10" s="178" t="s">
        <v>142</v>
      </c>
      <c r="Z10" s="73"/>
      <c r="AA10" s="74"/>
      <c r="AB10" s="75"/>
      <c r="AC10" s="75"/>
      <c r="AD10" s="75"/>
      <c r="AE10" s="76"/>
      <c r="AF10" s="24"/>
      <c r="AG10" s="77"/>
      <c r="AH10" s="77"/>
      <c r="AI10" s="79"/>
      <c r="AJ10" s="79"/>
      <c r="AK10" s="79"/>
      <c r="AL10" s="79"/>
    </row>
    <row r="11" spans="1:38" ht="19.5" customHeight="1" x14ac:dyDescent="0.2">
      <c r="A11" s="41"/>
      <c r="B11" s="42"/>
      <c r="C11" s="43" t="s">
        <v>45</v>
      </c>
      <c r="D11" s="44"/>
      <c r="E11" s="45"/>
      <c r="F11" s="46"/>
      <c r="G11" s="42"/>
      <c r="H11" s="42"/>
      <c r="I11" s="42"/>
      <c r="J11" s="174"/>
      <c r="K11" s="47"/>
      <c r="L11" s="48"/>
      <c r="M11" s="49"/>
      <c r="N11" s="49"/>
      <c r="O11" s="50"/>
      <c r="P11" s="49"/>
      <c r="Q11" s="42"/>
      <c r="R11" s="42"/>
      <c r="S11" s="50"/>
      <c r="T11" s="82"/>
      <c r="U11" s="82"/>
      <c r="V11" s="82"/>
      <c r="W11" s="82"/>
      <c r="X11" s="82"/>
      <c r="Y11" s="40"/>
      <c r="Z11" s="52"/>
      <c r="AA11" s="53"/>
      <c r="AB11" s="54"/>
      <c r="AC11" s="54"/>
      <c r="AD11" s="54"/>
      <c r="AE11" s="54"/>
      <c r="AF11" s="24"/>
      <c r="AG11" s="55"/>
      <c r="AH11" s="55"/>
      <c r="AI11" s="1564" t="s">
        <v>39</v>
      </c>
      <c r="AJ11" s="1558"/>
      <c r="AK11" s="1564" t="s">
        <v>39</v>
      </c>
      <c r="AL11" s="1558"/>
    </row>
    <row r="12" spans="1:38" ht="19.5" customHeight="1" x14ac:dyDescent="0.2">
      <c r="A12" s="56">
        <v>6</v>
      </c>
      <c r="B12" s="57">
        <v>45458</v>
      </c>
      <c r="C12" s="80" t="s">
        <v>143</v>
      </c>
      <c r="D12" s="59"/>
      <c r="E12" s="60">
        <f>M10+L10</f>
        <v>1.04375</v>
      </c>
      <c r="F12" s="61">
        <v>66.5</v>
      </c>
      <c r="G12" s="62">
        <v>24</v>
      </c>
      <c r="H12" s="63">
        <f t="shared" ref="H12:H13" si="4">TIME(ROUNDDOWN(F12/G12,0),MOD(F12,G12)/G12*60,0)</f>
        <v>0.11527777777777778</v>
      </c>
      <c r="I12" s="64">
        <v>6.9444444444444441E-3</v>
      </c>
      <c r="J12" s="176">
        <v>649</v>
      </c>
      <c r="K12" s="83">
        <v>649</v>
      </c>
      <c r="L12" s="60">
        <f t="shared" ref="L12:L14" si="5">E12+H12+I12</f>
        <v>1.1659722222222222</v>
      </c>
      <c r="M12" s="66">
        <v>0.16666666666666666</v>
      </c>
      <c r="N12" s="84">
        <v>1</v>
      </c>
      <c r="O12" s="85">
        <f>N12*"230"</f>
        <v>230</v>
      </c>
      <c r="P12" s="86">
        <v>1</v>
      </c>
      <c r="Q12" s="70">
        <v>1</v>
      </c>
      <c r="R12" s="70">
        <v>3</v>
      </c>
      <c r="S12" s="92">
        <v>2</v>
      </c>
      <c r="T12" s="71" t="b">
        <v>0</v>
      </c>
      <c r="U12" s="71" t="b">
        <v>0</v>
      </c>
      <c r="V12" s="71" t="b">
        <v>0</v>
      </c>
      <c r="W12" s="71" t="b">
        <v>0</v>
      </c>
      <c r="X12" s="71" t="b">
        <v>1</v>
      </c>
      <c r="Y12" s="178" t="s">
        <v>144</v>
      </c>
      <c r="Z12" s="73"/>
      <c r="AA12" s="74"/>
      <c r="AB12" s="75"/>
      <c r="AC12" s="75"/>
      <c r="AD12" s="75"/>
      <c r="AE12" s="76"/>
      <c r="AF12" s="24"/>
      <c r="AG12" s="77"/>
      <c r="AH12" s="77"/>
      <c r="AI12" s="79"/>
      <c r="AJ12" s="79"/>
      <c r="AK12" s="79"/>
      <c r="AL12" s="79"/>
    </row>
    <row r="13" spans="1:38" ht="19.5" customHeight="1" x14ac:dyDescent="0.2">
      <c r="A13" s="56">
        <v>7</v>
      </c>
      <c r="B13" s="57">
        <v>45458</v>
      </c>
      <c r="C13" s="87" t="s">
        <v>48</v>
      </c>
      <c r="D13" s="59"/>
      <c r="E13" s="60">
        <v>0.375</v>
      </c>
      <c r="F13" s="61">
        <v>135</v>
      </c>
      <c r="G13" s="62">
        <v>20</v>
      </c>
      <c r="H13" s="63">
        <f t="shared" si="4"/>
        <v>0.28125</v>
      </c>
      <c r="I13" s="64">
        <v>3.125E-2</v>
      </c>
      <c r="J13" s="186">
        <v>649</v>
      </c>
      <c r="K13" s="187">
        <v>609</v>
      </c>
      <c r="L13" s="60">
        <f t="shared" si="5"/>
        <v>0.6875</v>
      </c>
      <c r="M13" s="66">
        <v>5.2083333333333336E-2</v>
      </c>
      <c r="N13" s="84">
        <v>5</v>
      </c>
      <c r="O13" s="85">
        <f>5000+1150</f>
        <v>6150</v>
      </c>
      <c r="P13" s="86"/>
      <c r="Q13" s="70"/>
      <c r="R13" s="70"/>
      <c r="S13" s="92"/>
      <c r="T13" s="71" t="b">
        <v>0</v>
      </c>
      <c r="U13" s="71" t="b">
        <v>1</v>
      </c>
      <c r="V13" s="71" t="b">
        <v>1</v>
      </c>
      <c r="W13" s="71" t="b">
        <v>1</v>
      </c>
      <c r="X13" s="71" t="b">
        <v>1</v>
      </c>
      <c r="Y13" s="178" t="s">
        <v>145</v>
      </c>
      <c r="Z13" s="73"/>
      <c r="AA13" s="74"/>
      <c r="AB13" s="75"/>
      <c r="AC13" s="75"/>
      <c r="AD13" s="75"/>
      <c r="AE13" s="76"/>
      <c r="AF13" s="24"/>
      <c r="AG13" s="77" t="s">
        <v>42</v>
      </c>
      <c r="AH13" s="77"/>
      <c r="AI13" s="1565" t="s">
        <v>49</v>
      </c>
      <c r="AJ13" s="1558"/>
      <c r="AK13" s="1565" t="s">
        <v>50</v>
      </c>
      <c r="AL13" s="1558"/>
    </row>
    <row r="14" spans="1:38" ht="19.5" customHeight="1" x14ac:dyDescent="0.2">
      <c r="A14" s="56">
        <v>8</v>
      </c>
      <c r="B14" s="57">
        <v>45458</v>
      </c>
      <c r="C14" s="80" t="s">
        <v>110</v>
      </c>
      <c r="D14" s="98"/>
      <c r="E14" s="175">
        <v>0.75</v>
      </c>
      <c r="F14" s="61">
        <v>95.6</v>
      </c>
      <c r="G14" s="62">
        <v>24</v>
      </c>
      <c r="H14" s="63">
        <v>0.16597222222222222</v>
      </c>
      <c r="I14" s="64">
        <v>6.9444444444444441E-3</v>
      </c>
      <c r="J14" s="176">
        <v>905</v>
      </c>
      <c r="K14" s="83">
        <v>905</v>
      </c>
      <c r="L14" s="60">
        <f t="shared" si="5"/>
        <v>0.92291666666666661</v>
      </c>
      <c r="M14" s="66">
        <v>2.0833333333333332E-2</v>
      </c>
      <c r="N14" s="84">
        <v>2</v>
      </c>
      <c r="O14" s="85">
        <f>N14*"230"</f>
        <v>460</v>
      </c>
      <c r="P14" s="86">
        <v>1</v>
      </c>
      <c r="Q14" s="70">
        <v>2</v>
      </c>
      <c r="R14" s="70">
        <v>4</v>
      </c>
      <c r="S14" s="92">
        <v>3</v>
      </c>
      <c r="T14" s="71" t="b">
        <v>1</v>
      </c>
      <c r="U14" s="71" t="b">
        <v>0</v>
      </c>
      <c r="V14" s="71" t="b">
        <v>0</v>
      </c>
      <c r="W14" s="71" t="b">
        <v>1</v>
      </c>
      <c r="X14" s="71" t="b">
        <v>0</v>
      </c>
      <c r="Y14" s="178" t="s">
        <v>134</v>
      </c>
      <c r="Z14" s="102"/>
      <c r="AA14" s="103"/>
      <c r="AB14" s="103"/>
      <c r="AC14" s="103"/>
      <c r="AD14" s="104"/>
      <c r="AE14" s="105"/>
      <c r="AF14" s="24"/>
      <c r="AG14" s="106"/>
      <c r="AH14" s="106"/>
      <c r="AI14" s="108"/>
      <c r="AJ14" s="108"/>
      <c r="AK14" s="108"/>
      <c r="AL14" s="108"/>
    </row>
    <row r="15" spans="1:38" ht="19.5" customHeight="1" x14ac:dyDescent="0.2">
      <c r="A15" s="41"/>
      <c r="B15" s="42"/>
      <c r="C15" s="43" t="s">
        <v>54</v>
      </c>
      <c r="D15" s="44"/>
      <c r="E15" s="45"/>
      <c r="F15" s="46"/>
      <c r="G15" s="42"/>
      <c r="H15" s="42"/>
      <c r="I15" s="42"/>
      <c r="J15" s="174"/>
      <c r="K15" s="47"/>
      <c r="L15" s="48"/>
      <c r="M15" s="49"/>
      <c r="N15" s="49"/>
      <c r="O15" s="50"/>
      <c r="P15" s="49"/>
      <c r="Q15" s="42"/>
      <c r="R15" s="42"/>
      <c r="S15" s="50"/>
      <c r="T15" s="82"/>
      <c r="U15" s="82"/>
      <c r="V15" s="82"/>
      <c r="W15" s="82"/>
      <c r="X15" s="82"/>
      <c r="Y15" s="40"/>
      <c r="Z15" s="52"/>
      <c r="AA15" s="53"/>
      <c r="AB15" s="54"/>
      <c r="AC15" s="54"/>
      <c r="AD15" s="54"/>
      <c r="AE15" s="54"/>
      <c r="AF15" s="24"/>
      <c r="AG15" s="55"/>
      <c r="AH15" s="55"/>
      <c r="AI15" s="1564" t="s">
        <v>39</v>
      </c>
      <c r="AJ15" s="1558"/>
      <c r="AK15" s="1564" t="s">
        <v>39</v>
      </c>
      <c r="AL15" s="1558"/>
    </row>
    <row r="16" spans="1:38" ht="19.5" customHeight="1" x14ac:dyDescent="0.2">
      <c r="A16" s="56">
        <v>9</v>
      </c>
      <c r="B16" s="57">
        <v>45459</v>
      </c>
      <c r="C16" s="80" t="s">
        <v>133</v>
      </c>
      <c r="D16" s="59"/>
      <c r="E16" s="81">
        <f>L14+M14</f>
        <v>0.94374999999999998</v>
      </c>
      <c r="F16" s="61">
        <v>115.1</v>
      </c>
      <c r="G16" s="62">
        <v>24</v>
      </c>
      <c r="H16" s="63">
        <f>TIME(ROUNDDOWN(F16/G16,0),MOD(F16,G16)/G16*60,0)</f>
        <v>0.19930555555555557</v>
      </c>
      <c r="I16" s="64">
        <v>6.9444444444444441E-3</v>
      </c>
      <c r="J16" s="176">
        <v>1100</v>
      </c>
      <c r="K16" s="83">
        <v>1101</v>
      </c>
      <c r="L16" s="60">
        <f t="shared" ref="L16:L20" si="6">E16+H16+I16</f>
        <v>1.1499999999999999</v>
      </c>
      <c r="M16" s="90">
        <v>2.0833333333333332E-2</v>
      </c>
      <c r="N16" s="67">
        <v>1</v>
      </c>
      <c r="O16" s="68">
        <f t="shared" ref="O16:O18" si="7">N16*"230"</f>
        <v>230</v>
      </c>
      <c r="P16" s="86">
        <v>1</v>
      </c>
      <c r="Q16" s="91">
        <v>2</v>
      </c>
      <c r="R16" s="91">
        <v>4</v>
      </c>
      <c r="S16" s="92">
        <v>3</v>
      </c>
      <c r="T16" s="71" t="b">
        <v>1</v>
      </c>
      <c r="U16" s="71" t="b">
        <v>1</v>
      </c>
      <c r="V16" s="71" t="b">
        <v>0</v>
      </c>
      <c r="W16" s="71" t="b">
        <v>0</v>
      </c>
      <c r="X16" s="71" t="b">
        <v>0</v>
      </c>
      <c r="Y16" s="178" t="s">
        <v>146</v>
      </c>
      <c r="Z16" s="73"/>
      <c r="AA16" s="74"/>
      <c r="AB16" s="74"/>
      <c r="AC16" s="74"/>
      <c r="AD16" s="75"/>
      <c r="AE16" s="76"/>
      <c r="AF16" s="24"/>
      <c r="AG16" s="77" t="s">
        <v>42</v>
      </c>
      <c r="AH16" s="77"/>
      <c r="AI16" s="1565" t="s">
        <v>53</v>
      </c>
      <c r="AJ16" s="1558"/>
      <c r="AK16" s="1565" t="s">
        <v>53</v>
      </c>
      <c r="AL16" s="1558"/>
    </row>
    <row r="17" spans="1:38" ht="19.5" customHeight="1" x14ac:dyDescent="0.2">
      <c r="A17" s="56">
        <v>10</v>
      </c>
      <c r="B17" s="57">
        <v>45459</v>
      </c>
      <c r="C17" s="80" t="s">
        <v>138</v>
      </c>
      <c r="D17" s="59"/>
      <c r="E17" s="81">
        <f t="shared" ref="E17:E19" si="8">M16+L16</f>
        <v>1.1708333333333332</v>
      </c>
      <c r="F17" s="61">
        <v>52.8</v>
      </c>
      <c r="G17" s="62">
        <v>27</v>
      </c>
      <c r="H17" s="63">
        <v>8.1250000000000003E-2</v>
      </c>
      <c r="I17" s="64">
        <v>6.9444444444444441E-3</v>
      </c>
      <c r="J17" s="176">
        <v>403</v>
      </c>
      <c r="K17" s="83">
        <v>326</v>
      </c>
      <c r="L17" s="60">
        <f t="shared" si="6"/>
        <v>1.2590277777777776</v>
      </c>
      <c r="M17" s="90">
        <v>2.0833333333333332E-2</v>
      </c>
      <c r="N17" s="67">
        <v>2</v>
      </c>
      <c r="O17" s="68">
        <f t="shared" si="7"/>
        <v>460</v>
      </c>
      <c r="P17" s="69">
        <v>1</v>
      </c>
      <c r="Q17" s="70">
        <v>1</v>
      </c>
      <c r="R17" s="70">
        <v>3</v>
      </c>
      <c r="S17" s="92">
        <v>2</v>
      </c>
      <c r="T17" s="71" t="b">
        <v>0</v>
      </c>
      <c r="U17" s="71" t="b">
        <v>0</v>
      </c>
      <c r="V17" s="71" t="b">
        <v>0</v>
      </c>
      <c r="W17" s="71" t="b">
        <v>1</v>
      </c>
      <c r="X17" s="71" t="b">
        <v>0</v>
      </c>
      <c r="Y17" s="178" t="s">
        <v>148</v>
      </c>
      <c r="Z17" s="73"/>
      <c r="AA17" s="74"/>
      <c r="AB17" s="74"/>
      <c r="AC17" s="74"/>
      <c r="AD17" s="75"/>
      <c r="AE17" s="76"/>
      <c r="AF17" s="24"/>
      <c r="AG17" s="77" t="s">
        <v>42</v>
      </c>
      <c r="AH17" s="77"/>
      <c r="AI17" s="1565" t="s">
        <v>56</v>
      </c>
      <c r="AJ17" s="1558"/>
      <c r="AK17" s="1565" t="s">
        <v>47</v>
      </c>
      <c r="AL17" s="1558"/>
    </row>
    <row r="18" spans="1:38" ht="19.5" customHeight="1" x14ac:dyDescent="0.2">
      <c r="A18" s="56">
        <v>11</v>
      </c>
      <c r="B18" s="57">
        <v>45459</v>
      </c>
      <c r="C18" s="80" t="s">
        <v>140</v>
      </c>
      <c r="D18" s="95"/>
      <c r="E18" s="60">
        <f t="shared" si="8"/>
        <v>1.2798611111111109</v>
      </c>
      <c r="F18" s="61">
        <v>84.9</v>
      </c>
      <c r="G18" s="89">
        <v>24</v>
      </c>
      <c r="H18" s="63">
        <v>0.14722222222222223</v>
      </c>
      <c r="I18" s="64">
        <v>0</v>
      </c>
      <c r="J18" s="176">
        <v>842</v>
      </c>
      <c r="K18" s="83">
        <v>919</v>
      </c>
      <c r="L18" s="60">
        <f t="shared" si="6"/>
        <v>1.427083333333333</v>
      </c>
      <c r="M18" s="90">
        <v>2.0833333333333332E-2</v>
      </c>
      <c r="N18" s="67">
        <v>2</v>
      </c>
      <c r="O18" s="68">
        <f t="shared" si="7"/>
        <v>460</v>
      </c>
      <c r="P18" s="69">
        <v>2</v>
      </c>
      <c r="Q18" s="70">
        <v>2</v>
      </c>
      <c r="R18" s="70">
        <v>2</v>
      </c>
      <c r="S18" s="92">
        <v>2</v>
      </c>
      <c r="T18" s="71" t="b">
        <v>0</v>
      </c>
      <c r="U18" s="71" t="b">
        <v>1</v>
      </c>
      <c r="V18" s="71" t="b">
        <v>0</v>
      </c>
      <c r="W18" s="71" t="b">
        <v>0</v>
      </c>
      <c r="X18" s="71" t="b">
        <v>1</v>
      </c>
      <c r="Y18" s="258" t="s">
        <v>149</v>
      </c>
      <c r="Z18" s="95"/>
      <c r="AA18" s="95"/>
      <c r="AB18" s="95"/>
      <c r="AC18" s="95"/>
      <c r="AD18" s="95"/>
      <c r="AE18" s="96"/>
      <c r="AF18" s="97"/>
      <c r="AG18" s="93"/>
      <c r="AH18" s="93"/>
      <c r="AI18" s="1565"/>
      <c r="AJ18" s="1558"/>
      <c r="AK18" s="1565"/>
      <c r="AL18" s="1558"/>
    </row>
    <row r="19" spans="1:38" ht="19.5" customHeight="1" x14ac:dyDescent="0.2">
      <c r="A19" s="56">
        <v>12</v>
      </c>
      <c r="B19" s="57">
        <v>45459</v>
      </c>
      <c r="C19" s="80" t="s">
        <v>57</v>
      </c>
      <c r="D19" s="98"/>
      <c r="E19" s="60">
        <f t="shared" si="8"/>
        <v>1.4479166666666663</v>
      </c>
      <c r="F19" s="61">
        <v>102.4</v>
      </c>
      <c r="G19" s="62">
        <v>25</v>
      </c>
      <c r="H19" s="63">
        <f t="shared" ref="H19:H20" si="9">TIME(ROUNDDOWN(F19/G19,0),MOD(F19,G19)/G19*60,0)</f>
        <v>0.1701388888888889</v>
      </c>
      <c r="I19" s="64">
        <v>6.9444444444444441E-3</v>
      </c>
      <c r="J19" s="176">
        <v>738</v>
      </c>
      <c r="K19" s="83">
        <v>812</v>
      </c>
      <c r="L19" s="60">
        <f t="shared" si="6"/>
        <v>1.6249999999999996</v>
      </c>
      <c r="M19" s="66">
        <v>6.9444444444444441E-3</v>
      </c>
      <c r="N19" s="99">
        <v>2</v>
      </c>
      <c r="O19" s="85">
        <f>N19*N1</f>
        <v>0</v>
      </c>
      <c r="P19" s="100">
        <v>2</v>
      </c>
      <c r="Q19" s="101">
        <v>2</v>
      </c>
      <c r="R19" s="70">
        <v>3</v>
      </c>
      <c r="S19" s="92">
        <v>3</v>
      </c>
      <c r="T19" s="71" t="b">
        <v>0</v>
      </c>
      <c r="U19" s="71" t="b">
        <v>0</v>
      </c>
      <c r="V19" s="71" t="b">
        <v>1</v>
      </c>
      <c r="W19" s="71" t="b">
        <v>0</v>
      </c>
      <c r="X19" s="71" t="b">
        <v>0</v>
      </c>
      <c r="Y19" s="178" t="s">
        <v>150</v>
      </c>
      <c r="Z19" s="102"/>
      <c r="AA19" s="103"/>
      <c r="AB19" s="103"/>
      <c r="AC19" s="103"/>
      <c r="AD19" s="104"/>
      <c r="AE19" s="105"/>
      <c r="AF19" s="24"/>
      <c r="AG19" s="106" t="s">
        <v>42</v>
      </c>
      <c r="AH19" s="107"/>
      <c r="AI19" s="1571" t="s">
        <v>58</v>
      </c>
      <c r="AJ19" s="1558"/>
      <c r="AK19" s="1571" t="s">
        <v>47</v>
      </c>
      <c r="AL19" s="1558"/>
    </row>
    <row r="20" spans="1:38" ht="19.5" customHeight="1" x14ac:dyDescent="0.2">
      <c r="A20" s="56">
        <v>13</v>
      </c>
      <c r="B20" s="57">
        <v>45459</v>
      </c>
      <c r="C20" s="80" t="s">
        <v>114</v>
      </c>
      <c r="D20" s="59"/>
      <c r="E20" s="81">
        <v>0.6875</v>
      </c>
      <c r="F20" s="61">
        <v>23.8</v>
      </c>
      <c r="G20" s="62">
        <v>20</v>
      </c>
      <c r="H20" s="63">
        <f t="shared" si="9"/>
        <v>4.9305555555555554E-2</v>
      </c>
      <c r="I20" s="64">
        <v>0</v>
      </c>
      <c r="J20" s="176">
        <v>172</v>
      </c>
      <c r="K20" s="83">
        <v>108</v>
      </c>
      <c r="L20" s="60">
        <f t="shared" si="6"/>
        <v>0.7368055555555556</v>
      </c>
      <c r="M20" s="66"/>
      <c r="N20" s="84">
        <v>5</v>
      </c>
      <c r="O20" s="85">
        <v>1150</v>
      </c>
      <c r="P20" s="86">
        <v>1</v>
      </c>
      <c r="Q20" s="70">
        <v>1</v>
      </c>
      <c r="R20" s="70">
        <v>1</v>
      </c>
      <c r="S20" s="92">
        <v>1</v>
      </c>
      <c r="T20" s="71"/>
      <c r="U20" s="71"/>
      <c r="V20" s="71"/>
      <c r="W20" s="71"/>
      <c r="X20" s="71"/>
      <c r="Y20" s="178" t="s">
        <v>151</v>
      </c>
      <c r="Z20" s="73"/>
      <c r="AA20" s="74"/>
      <c r="AB20" s="75"/>
      <c r="AC20" s="75"/>
      <c r="AD20" s="75"/>
      <c r="AE20" s="76"/>
      <c r="AF20" s="24"/>
      <c r="AG20" s="78"/>
      <c r="AH20" s="77"/>
      <c r="AI20" s="1565"/>
      <c r="AJ20" s="1558"/>
      <c r="AK20" s="1565"/>
      <c r="AL20" s="1558"/>
    </row>
    <row r="21" spans="1:38" ht="19.5" customHeight="1" x14ac:dyDescent="0.2">
      <c r="A21" s="109"/>
      <c r="B21" s="109"/>
      <c r="C21" s="109"/>
      <c r="D21" s="110"/>
      <c r="E21" s="111" t="s">
        <v>25</v>
      </c>
      <c r="F21" s="112">
        <f>SUM(F6:F20)</f>
        <v>997.39999999999986</v>
      </c>
      <c r="G21" s="113">
        <f>AVERAGE(G6:G13,G18:G19)</f>
        <v>23.333333333333332</v>
      </c>
      <c r="H21" s="114">
        <f>AVERAGE(H6:H19)</f>
        <v>0.1425925925925926</v>
      </c>
      <c r="I21" s="115"/>
      <c r="J21" s="190">
        <f t="shared" ref="J21:K21" si="10">AVERAGE(J6:J20)</f>
        <v>610.46153846153845</v>
      </c>
      <c r="K21" s="190">
        <f t="shared" si="10"/>
        <v>608.53846153846155</v>
      </c>
      <c r="L21" s="116"/>
      <c r="M21" s="117"/>
      <c r="N21" s="118"/>
      <c r="O21" s="118"/>
      <c r="P21" s="119"/>
      <c r="Q21" s="119"/>
      <c r="R21" s="119"/>
      <c r="S21" s="118"/>
      <c r="T21" s="118"/>
      <c r="U21" s="118"/>
      <c r="V21" s="118"/>
      <c r="W21" s="118"/>
      <c r="X21" s="118"/>
      <c r="Y21" s="120"/>
      <c r="Z21" s="118"/>
      <c r="AA21" s="102"/>
      <c r="AB21" s="104"/>
      <c r="AC21" s="104"/>
      <c r="AD21" s="104"/>
      <c r="AE21" s="104"/>
      <c r="AF21" s="109"/>
      <c r="AG21" s="121"/>
      <c r="AH21" s="121"/>
      <c r="AI21" s="121"/>
      <c r="AJ21" s="121"/>
      <c r="AK21" s="121"/>
      <c r="AL21" s="121"/>
    </row>
    <row r="22" spans="1:38" ht="15.75" customHeight="1" x14ac:dyDescent="0.2">
      <c r="A22" s="122"/>
      <c r="B22" s="122"/>
      <c r="C22" s="122"/>
      <c r="D22" s="110"/>
      <c r="E22" s="123"/>
      <c r="F22" s="124"/>
      <c r="G22" s="125"/>
      <c r="H22" s="126"/>
      <c r="I22" s="127"/>
      <c r="J22" s="109"/>
      <c r="K22" s="109"/>
      <c r="L22" s="123"/>
      <c r="M22" s="126"/>
      <c r="N22" s="127"/>
      <c r="O22" s="127"/>
      <c r="P22" s="192" t="s">
        <v>26</v>
      </c>
      <c r="Q22" s="193" t="s">
        <v>61</v>
      </c>
      <c r="R22" s="129"/>
      <c r="S22" s="127"/>
      <c r="T22" s="127"/>
      <c r="U22" s="127"/>
      <c r="V22" s="127"/>
      <c r="W22" s="127"/>
      <c r="X22" s="127"/>
      <c r="Y22" s="130"/>
      <c r="Z22" s="131"/>
      <c r="AA22" s="1570" t="s">
        <v>59</v>
      </c>
      <c r="AB22" s="1558"/>
      <c r="AC22" s="104"/>
      <c r="AD22" s="104"/>
      <c r="AE22" s="104"/>
      <c r="AF22" s="109"/>
      <c r="AG22" s="121"/>
      <c r="AH22" s="121"/>
      <c r="AI22" s="121"/>
      <c r="AJ22" s="121"/>
      <c r="AK22" s="121"/>
      <c r="AL22" s="121"/>
    </row>
    <row r="23" spans="1:38" ht="15" customHeight="1" x14ac:dyDescent="0.2">
      <c r="A23" s="122"/>
      <c r="B23" s="122"/>
      <c r="C23" s="133" t="s">
        <v>60</v>
      </c>
      <c r="D23" s="103"/>
      <c r="E23" s="134"/>
      <c r="F23" s="135"/>
      <c r="G23" s="125"/>
      <c r="H23" s="115"/>
      <c r="I23" s="127"/>
      <c r="J23" s="128"/>
      <c r="K23" s="128"/>
      <c r="L23" s="136"/>
      <c r="M23" s="137"/>
      <c r="N23" s="127"/>
      <c r="O23" s="127"/>
      <c r="P23" s="93"/>
      <c r="Q23" s="93"/>
      <c r="R23" s="138" t="s">
        <v>61</v>
      </c>
      <c r="S23" s="133"/>
      <c r="T23" s="133"/>
      <c r="U23" s="133"/>
      <c r="V23" s="133"/>
      <c r="W23" s="133"/>
      <c r="X23" s="133"/>
      <c r="Y23" s="139"/>
      <c r="Z23" s="133"/>
      <c r="AA23" s="133"/>
      <c r="AB23" s="133"/>
      <c r="AC23" s="133"/>
      <c r="AD23" s="133"/>
      <c r="AE23" s="133"/>
      <c r="AF23" s="109"/>
      <c r="AG23" s="121"/>
      <c r="AH23" s="121"/>
      <c r="AI23" s="121"/>
      <c r="AJ23" s="121"/>
      <c r="AK23" s="121"/>
      <c r="AL23" s="121"/>
    </row>
    <row r="24" spans="1:38" ht="15.75" customHeight="1" x14ac:dyDescent="0.2">
      <c r="A24" s="140"/>
      <c r="B24" s="122"/>
      <c r="C24" s="141" t="s">
        <v>62</v>
      </c>
      <c r="D24" s="103"/>
      <c r="E24" s="123"/>
      <c r="F24" s="124"/>
      <c r="G24" s="142"/>
      <c r="H24" s="115"/>
      <c r="I24" s="127"/>
      <c r="J24" s="109"/>
      <c r="K24" s="109"/>
      <c r="L24" s="123"/>
      <c r="M24" s="129"/>
      <c r="N24" s="127"/>
      <c r="O24" s="127"/>
      <c r="P24" s="194"/>
      <c r="Q24" s="194"/>
      <c r="R24" s="94" t="s">
        <v>63</v>
      </c>
      <c r="S24" s="133"/>
      <c r="T24" s="133"/>
      <c r="U24" s="133"/>
      <c r="V24" s="133"/>
      <c r="W24" s="133"/>
      <c r="X24" s="133"/>
      <c r="Y24" s="139"/>
      <c r="Z24" s="133"/>
      <c r="AA24" s="133"/>
      <c r="AB24" s="133"/>
      <c r="AC24" s="133" t="s">
        <v>64</v>
      </c>
      <c r="AD24" s="109">
        <v>5</v>
      </c>
      <c r="AE24" s="94" t="s">
        <v>65</v>
      </c>
      <c r="AF24" s="109"/>
      <c r="AG24" s="121"/>
      <c r="AH24" s="121"/>
      <c r="AI24" s="121"/>
      <c r="AJ24" s="121"/>
      <c r="AK24" s="121"/>
      <c r="AL24" s="121"/>
    </row>
    <row r="25" spans="1:38" ht="15.75" customHeight="1" x14ac:dyDescent="0.2">
      <c r="A25" s="140"/>
      <c r="B25" s="143"/>
      <c r="C25" s="143"/>
      <c r="D25" s="103"/>
      <c r="E25" s="144"/>
      <c r="F25" s="145"/>
      <c r="G25" s="146"/>
      <c r="H25" s="128"/>
      <c r="I25" s="128"/>
      <c r="J25" s="147"/>
      <c r="K25" s="147"/>
      <c r="L25" s="148"/>
      <c r="M25" s="128"/>
      <c r="N25" s="127"/>
      <c r="O25" s="127"/>
      <c r="P25" s="195" t="s">
        <v>70</v>
      </c>
      <c r="Q25" s="196" t="s">
        <v>71</v>
      </c>
      <c r="R25" s="94" t="s">
        <v>66</v>
      </c>
      <c r="S25" s="133"/>
      <c r="T25" s="133"/>
      <c r="U25" s="133"/>
      <c r="V25" s="133"/>
      <c r="W25" s="133"/>
      <c r="X25" s="133"/>
      <c r="Y25" s="139"/>
      <c r="Z25" s="133"/>
      <c r="AA25" s="133"/>
      <c r="AB25" s="133"/>
      <c r="AC25" s="133" t="s">
        <v>67</v>
      </c>
      <c r="AD25" s="109">
        <v>3</v>
      </c>
      <c r="AE25" s="94" t="s">
        <v>68</v>
      </c>
      <c r="AF25" s="109"/>
      <c r="AG25" s="121"/>
      <c r="AH25" s="121"/>
      <c r="AI25" s="121"/>
      <c r="AJ25" s="121"/>
      <c r="AK25" s="121"/>
      <c r="AL25" s="121"/>
    </row>
    <row r="26" spans="1:38" ht="15" customHeight="1" x14ac:dyDescent="0.2">
      <c r="A26" s="140"/>
      <c r="B26" s="143"/>
      <c r="C26" s="149" t="s">
        <v>69</v>
      </c>
      <c r="D26" s="150"/>
      <c r="E26" s="148"/>
      <c r="F26" s="145"/>
      <c r="G26" s="151"/>
      <c r="H26" s="152"/>
      <c r="I26" s="152"/>
      <c r="J26" s="153"/>
      <c r="K26" s="153"/>
      <c r="L26" s="148"/>
      <c r="M26" s="154"/>
      <c r="N26" s="127"/>
      <c r="O26" s="127"/>
      <c r="P26" s="195" t="s">
        <v>75</v>
      </c>
      <c r="Q26" s="196" t="s">
        <v>169</v>
      </c>
      <c r="R26" s="94" t="s">
        <v>71</v>
      </c>
      <c r="S26" s="133"/>
      <c r="T26" s="133"/>
      <c r="U26" s="133"/>
      <c r="V26" s="133"/>
      <c r="W26" s="133"/>
      <c r="X26" s="133"/>
      <c r="Y26" s="139"/>
      <c r="Z26" s="133"/>
      <c r="AA26" s="133"/>
      <c r="AB26" s="133"/>
      <c r="AC26" s="133" t="s">
        <v>72</v>
      </c>
      <c r="AD26" s="109">
        <v>3</v>
      </c>
      <c r="AE26" s="94" t="s">
        <v>73</v>
      </c>
      <c r="AF26" s="109"/>
      <c r="AG26" s="121"/>
      <c r="AH26" s="121"/>
      <c r="AI26" s="121"/>
      <c r="AJ26" s="121"/>
      <c r="AK26" s="121"/>
      <c r="AL26" s="121"/>
    </row>
    <row r="27" spans="1:38" ht="15.75" customHeight="1" x14ac:dyDescent="0.2">
      <c r="A27" s="140"/>
      <c r="B27" s="155"/>
      <c r="C27" s="109" t="s">
        <v>74</v>
      </c>
      <c r="D27" s="150"/>
      <c r="E27" s="148"/>
      <c r="F27" s="156"/>
      <c r="G27" s="151"/>
      <c r="H27" s="152"/>
      <c r="I27" s="152"/>
      <c r="J27" s="153"/>
      <c r="K27" s="153"/>
      <c r="L27" s="148"/>
      <c r="M27" s="154"/>
      <c r="N27" s="127"/>
      <c r="O27" s="127"/>
      <c r="P27" s="93"/>
      <c r="Q27" s="93"/>
      <c r="R27" s="94" t="s">
        <v>170</v>
      </c>
      <c r="S27" s="133"/>
      <c r="T27" s="133"/>
      <c r="U27" s="133"/>
      <c r="V27" s="133"/>
      <c r="W27" s="133"/>
      <c r="X27" s="133"/>
      <c r="Y27" s="139"/>
      <c r="Z27" s="133"/>
      <c r="AA27" s="133"/>
      <c r="AB27" s="133"/>
      <c r="AC27" s="133" t="s">
        <v>76</v>
      </c>
      <c r="AD27" s="109">
        <v>1</v>
      </c>
      <c r="AE27" s="94" t="s">
        <v>77</v>
      </c>
      <c r="AF27" s="109"/>
      <c r="AG27" s="121"/>
      <c r="AH27" s="121"/>
      <c r="AI27" s="121"/>
      <c r="AJ27" s="121"/>
      <c r="AK27" s="121"/>
      <c r="AL27" s="121"/>
    </row>
    <row r="28" spans="1:38" ht="15.75" customHeight="1" x14ac:dyDescent="0.2">
      <c r="A28" s="140"/>
      <c r="B28" s="143"/>
      <c r="C28" s="149" t="s">
        <v>78</v>
      </c>
      <c r="D28" s="157"/>
      <c r="E28" s="116"/>
      <c r="F28" s="158"/>
      <c r="G28" s="159"/>
      <c r="H28" s="160"/>
      <c r="I28" s="161"/>
      <c r="J28" s="162"/>
      <c r="K28" s="162"/>
      <c r="L28" s="116"/>
      <c r="M28" s="126"/>
      <c r="N28" s="163"/>
      <c r="O28" s="163"/>
      <c r="P28" s="195" t="s">
        <v>79</v>
      </c>
      <c r="Q28" s="93"/>
      <c r="R28" s="133"/>
      <c r="S28" s="133"/>
      <c r="T28" s="133"/>
      <c r="U28" s="133"/>
      <c r="V28" s="133"/>
      <c r="W28" s="133"/>
      <c r="X28" s="133"/>
      <c r="Y28" s="139"/>
      <c r="Z28" s="133"/>
      <c r="AA28" s="133"/>
      <c r="AB28" s="133"/>
      <c r="AC28" s="133"/>
      <c r="AD28" s="133"/>
      <c r="AE28" s="133"/>
      <c r="AF28" s="109"/>
      <c r="AG28" s="121"/>
      <c r="AH28" s="121"/>
      <c r="AI28" s="121"/>
      <c r="AJ28" s="121"/>
      <c r="AK28" s="121"/>
      <c r="AL28" s="121"/>
    </row>
    <row r="29" spans="1:38" ht="15" customHeight="1" x14ac:dyDescent="0.2">
      <c r="A29" s="140"/>
      <c r="B29" s="143"/>
      <c r="C29" s="143"/>
      <c r="D29" s="157"/>
      <c r="E29" s="116"/>
      <c r="F29" s="158"/>
      <c r="G29" s="159"/>
      <c r="H29" s="160"/>
      <c r="I29" s="161"/>
      <c r="J29" s="162"/>
      <c r="K29" s="162"/>
      <c r="L29" s="116"/>
      <c r="M29" s="164"/>
      <c r="N29" s="163"/>
      <c r="O29" s="163"/>
      <c r="P29" s="109" t="s">
        <v>79</v>
      </c>
      <c r="Q29" s="133"/>
      <c r="R29" s="133"/>
      <c r="S29" s="133"/>
      <c r="T29" s="133"/>
      <c r="U29" s="133"/>
      <c r="V29" s="133"/>
      <c r="W29" s="133"/>
      <c r="X29" s="133"/>
      <c r="Y29" s="139"/>
      <c r="Z29" s="133"/>
      <c r="AA29" s="133"/>
      <c r="AB29" s="133"/>
      <c r="AC29" s="133"/>
      <c r="AD29" s="133"/>
      <c r="AE29" s="133"/>
      <c r="AF29" s="109"/>
      <c r="AG29" s="121"/>
      <c r="AH29" s="121"/>
      <c r="AI29" s="121"/>
      <c r="AJ29" s="121"/>
      <c r="AK29" s="121"/>
      <c r="AL29" s="121"/>
    </row>
    <row r="30" spans="1:38" ht="15.75" customHeight="1" x14ac:dyDescent="0.2">
      <c r="A30" s="140"/>
      <c r="B30" s="122"/>
      <c r="C30" s="149"/>
      <c r="D30" s="102"/>
      <c r="E30" s="165"/>
      <c r="F30" s="166"/>
      <c r="G30" s="167"/>
      <c r="H30" s="147"/>
      <c r="I30" s="147"/>
      <c r="J30" s="147"/>
      <c r="K30" s="147"/>
      <c r="L30" s="165"/>
      <c r="M30" s="168"/>
      <c r="N30" s="147"/>
      <c r="O30" s="147"/>
      <c r="P30" s="133"/>
      <c r="Q30" s="133"/>
      <c r="R30" s="133"/>
      <c r="S30" s="133"/>
      <c r="T30" s="133"/>
      <c r="U30" s="133"/>
      <c r="V30" s="133"/>
      <c r="W30" s="133"/>
      <c r="X30" s="133"/>
      <c r="Y30" s="139"/>
      <c r="Z30" s="133"/>
      <c r="AA30" s="133"/>
      <c r="AB30" s="133"/>
      <c r="AC30" s="133"/>
      <c r="AD30" s="133"/>
      <c r="AE30" s="133"/>
      <c r="AF30" s="109"/>
      <c r="AG30" s="121"/>
      <c r="AH30" s="121"/>
      <c r="AI30" s="121"/>
      <c r="AJ30" s="121"/>
      <c r="AK30" s="121"/>
      <c r="AL30" s="121"/>
    </row>
    <row r="31" spans="1:38" ht="15.75" customHeight="1" x14ac:dyDescent="0.2">
      <c r="A31" s="140"/>
      <c r="B31" s="122"/>
      <c r="C31" s="109"/>
      <c r="D31" s="102"/>
      <c r="E31" s="165"/>
      <c r="F31" s="156"/>
      <c r="G31" s="167"/>
      <c r="H31" s="147"/>
      <c r="I31" s="147"/>
      <c r="J31" s="147"/>
      <c r="K31" s="147"/>
      <c r="L31" s="165"/>
      <c r="M31" s="168"/>
      <c r="N31" s="147"/>
      <c r="O31" s="147"/>
      <c r="P31" s="109"/>
      <c r="Q31" s="109"/>
      <c r="R31" s="109"/>
      <c r="S31" s="109"/>
      <c r="T31" s="109"/>
      <c r="U31" s="109"/>
      <c r="V31" s="109"/>
      <c r="W31" s="109"/>
      <c r="X31" s="109"/>
      <c r="Y31" s="169"/>
      <c r="Z31" s="131"/>
      <c r="AA31" s="102"/>
      <c r="AB31" s="104"/>
      <c r="AC31" s="104"/>
      <c r="AD31" s="104"/>
      <c r="AE31" s="104"/>
      <c r="AF31" s="109"/>
      <c r="AG31" s="121"/>
      <c r="AH31" s="121"/>
      <c r="AI31" s="121"/>
      <c r="AJ31" s="121"/>
      <c r="AK31" s="121"/>
      <c r="AL31" s="121"/>
    </row>
    <row r="32" spans="1:38" ht="15.75" customHeight="1" x14ac:dyDescent="0.2">
      <c r="A32" s="140"/>
      <c r="B32" s="109"/>
      <c r="C32" s="149"/>
      <c r="D32" s="102"/>
      <c r="E32" s="165"/>
      <c r="F32" s="156"/>
      <c r="G32" s="167"/>
      <c r="H32" s="147"/>
      <c r="I32" s="147"/>
      <c r="J32" s="147"/>
      <c r="K32" s="147"/>
      <c r="L32" s="165"/>
      <c r="M32" s="168"/>
      <c r="N32" s="147"/>
      <c r="O32" s="147"/>
      <c r="P32" s="109"/>
      <c r="Q32" s="109"/>
      <c r="R32" s="109"/>
      <c r="S32" s="109"/>
      <c r="T32" s="109"/>
      <c r="U32" s="109"/>
      <c r="V32" s="109"/>
      <c r="W32" s="109"/>
      <c r="X32" s="109"/>
      <c r="Y32" s="130"/>
      <c r="Z32" s="131"/>
      <c r="AA32" s="102"/>
      <c r="AB32" s="104"/>
      <c r="AC32" s="104"/>
      <c r="AD32" s="104"/>
      <c r="AE32" s="104"/>
      <c r="AF32" s="109"/>
      <c r="AG32" s="121"/>
      <c r="AH32" s="121"/>
      <c r="AI32" s="121"/>
      <c r="AJ32" s="121"/>
      <c r="AK32" s="121"/>
      <c r="AL32" s="121"/>
    </row>
    <row r="33" spans="5:25" ht="15.75" customHeight="1" x14ac:dyDescent="0.2">
      <c r="E33" s="200" t="s">
        <v>118</v>
      </c>
    </row>
    <row r="34" spans="5:25" ht="15.75" customHeight="1" x14ac:dyDescent="0.2">
      <c r="Y34" s="130"/>
    </row>
    <row r="35" spans="5:25" ht="15.75" customHeight="1" x14ac:dyDescent="0.2"/>
    <row r="36" spans="5:25" ht="15.75" customHeight="1" x14ac:dyDescent="0.2">
      <c r="Y36" s="130"/>
    </row>
    <row r="37" spans="5:25" ht="15.75" customHeight="1" x14ac:dyDescent="0.2">
      <c r="Y37" s="40"/>
    </row>
    <row r="38" spans="5:25" ht="15.75" customHeight="1" x14ac:dyDescent="0.2"/>
    <row r="39" spans="5:25" ht="15.75" customHeight="1" x14ac:dyDescent="0.2"/>
    <row r="40" spans="5:25" ht="15.75" customHeight="1" x14ac:dyDescent="0.2"/>
    <row r="41" spans="5:25" ht="15.75" customHeight="1" x14ac:dyDescent="0.2">
      <c r="Y41" s="40"/>
    </row>
    <row r="42" spans="5:25" ht="15.75" customHeight="1" x14ac:dyDescent="0.2"/>
    <row r="43" spans="5:25" ht="15.75" customHeight="1" x14ac:dyDescent="0.2">
      <c r="Y43" s="130"/>
    </row>
    <row r="44" spans="5:25" ht="15.75" customHeight="1" x14ac:dyDescent="0.2">
      <c r="Y44" s="204"/>
    </row>
    <row r="45" spans="5:25" ht="15.75" customHeight="1" x14ac:dyDescent="0.2">
      <c r="Y45" s="130"/>
    </row>
    <row r="46" spans="5:25" ht="15.75" customHeight="1" x14ac:dyDescent="0.2">
      <c r="Y46" s="130"/>
    </row>
    <row r="47" spans="5:25" ht="15.75" customHeight="1" x14ac:dyDescent="0.2"/>
    <row r="48" spans="5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1">
    <mergeCell ref="AK16:AL16"/>
    <mergeCell ref="AI17:AJ17"/>
    <mergeCell ref="AI18:AJ18"/>
    <mergeCell ref="AI19:AJ19"/>
    <mergeCell ref="AI20:AJ20"/>
    <mergeCell ref="AA22:AB22"/>
    <mergeCell ref="AI6:AJ6"/>
    <mergeCell ref="AK6:AL6"/>
    <mergeCell ref="AI9:AJ9"/>
    <mergeCell ref="AK9:AL9"/>
    <mergeCell ref="AI16:AJ16"/>
    <mergeCell ref="AK17:AL17"/>
    <mergeCell ref="AK18:AL18"/>
    <mergeCell ref="AK19:AL19"/>
    <mergeCell ref="AK20:AL20"/>
    <mergeCell ref="AI11:AJ11"/>
    <mergeCell ref="AK11:AL11"/>
    <mergeCell ref="AI13:AJ13"/>
    <mergeCell ref="AK13:AL13"/>
    <mergeCell ref="AI15:AJ15"/>
    <mergeCell ref="AK15:AL15"/>
    <mergeCell ref="T3:X3"/>
    <mergeCell ref="AK4:AL4"/>
    <mergeCell ref="AI4:AJ4"/>
    <mergeCell ref="AI5:AJ5"/>
    <mergeCell ref="AK5:AL5"/>
    <mergeCell ref="A1:A2"/>
    <mergeCell ref="B1:C2"/>
    <mergeCell ref="F3:K3"/>
    <mergeCell ref="N3:O3"/>
    <mergeCell ref="P3:S3"/>
  </mergeCells>
  <hyperlinks>
    <hyperlink ref="Y6" r:id="rId1" xr:uid="{00000000-0004-0000-0900-000000000000}"/>
    <hyperlink ref="AG6" r:id="rId2" xr:uid="{00000000-0004-0000-0900-000001000000}"/>
    <hyperlink ref="Y7" r:id="rId3" xr:uid="{00000000-0004-0000-0900-000002000000}"/>
    <hyperlink ref="Y8" r:id="rId4" xr:uid="{00000000-0004-0000-0900-000003000000}"/>
    <hyperlink ref="Y9" r:id="rId5" xr:uid="{00000000-0004-0000-0900-000004000000}"/>
    <hyperlink ref="AG9" r:id="rId6" xr:uid="{00000000-0004-0000-0900-000005000000}"/>
    <hyperlink ref="Y10" r:id="rId7" xr:uid="{00000000-0004-0000-0900-000006000000}"/>
    <hyperlink ref="Y12" r:id="rId8" xr:uid="{00000000-0004-0000-0900-000007000000}"/>
    <hyperlink ref="Y13" r:id="rId9" xr:uid="{00000000-0004-0000-0900-000008000000}"/>
    <hyperlink ref="AG13" r:id="rId10" xr:uid="{00000000-0004-0000-0900-000009000000}"/>
    <hyperlink ref="Y14" r:id="rId11" xr:uid="{00000000-0004-0000-0900-00000A000000}"/>
    <hyperlink ref="Y16" r:id="rId12" xr:uid="{00000000-0004-0000-0900-00000B000000}"/>
    <hyperlink ref="AG16" r:id="rId13" xr:uid="{00000000-0004-0000-0900-00000C000000}"/>
    <hyperlink ref="Y17" r:id="rId14" xr:uid="{00000000-0004-0000-0900-00000D000000}"/>
    <hyperlink ref="AG17" r:id="rId15" xr:uid="{00000000-0004-0000-0900-00000E000000}"/>
    <hyperlink ref="Y18" r:id="rId16" xr:uid="{00000000-0004-0000-0900-00000F000000}"/>
    <hyperlink ref="Y19" r:id="rId17" xr:uid="{00000000-0004-0000-0900-000010000000}"/>
    <hyperlink ref="AG19" r:id="rId18" xr:uid="{00000000-0004-0000-0900-000011000000}"/>
    <hyperlink ref="Y20" r:id="rId19" xr:uid="{00000000-0004-0000-0900-000012000000}"/>
  </hyperlinks>
  <pageMargins left="0.25" right="0.25" top="0.75" bottom="0.75" header="0" footer="0"/>
  <pageSetup fitToHeight="0" orientation="landscape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Horaire cyclistes</vt:lpstr>
      <vt:lpstr>plan Train - Horaire cyclistes</vt:lpstr>
      <vt:lpstr>Bon_Horaire cyclistes_1_autobus</vt:lpstr>
      <vt:lpstr>Scénario 1 - Demandes MTQ</vt:lpstr>
      <vt:lpstr>Scénario Train Charlevoix Nolis</vt:lpstr>
      <vt:lpstr>Scénario Train Charlevoix</vt:lpstr>
      <vt:lpstr>Scénario 2 - Demandes MTQ</vt:lpstr>
      <vt:lpstr>Scénario 3 - Demandes MTQ</vt:lpstr>
      <vt:lpstr>Scénario 4 - Demandes MTQ</vt:lpstr>
      <vt:lpstr>Scénario 5 - Demandes MTQ</vt:lpstr>
      <vt:lpstr>Horaire - Planification équipe</vt:lpstr>
      <vt:lpstr>Saute-mouton A - équipe montage</vt:lpstr>
      <vt:lpstr>Saute-mouton A (site et med)</vt:lpstr>
      <vt:lpstr>Cycle-Néron vieux</vt:lpstr>
      <vt:lpstr>Citernes - La Grande Source&amp;Bea</vt:lpstr>
      <vt:lpstr>Physiothérapie vieux</vt:lpstr>
      <vt:lpstr>Étapes cyclistes</vt:lpstr>
      <vt:lpstr>Horaire Cubi</vt:lpstr>
      <vt:lpstr>Camion écran VIEUX</vt:lpstr>
      <vt:lpstr>Chronométrage vieux</vt:lpstr>
      <vt:lpstr>Scènes VIEUX</vt:lpstr>
      <vt:lpstr>LED</vt:lpstr>
      <vt:lpstr>Horaire motos A</vt:lpstr>
      <vt:lpstr>Horaire motos B</vt:lpstr>
      <vt:lpstr>Bétonnière VIEUX</vt:lpstr>
      <vt:lpstr>Lettrage VIEUX</vt:lpstr>
      <vt:lpstr>Horaire moto A VIEUX</vt:lpstr>
      <vt:lpstr>Horaire motocycliste</vt:lpstr>
      <vt:lpstr>Horaire moto B VIEUX</vt:lpstr>
      <vt:lpstr>Horaire convoi</vt:lpstr>
      <vt:lpstr>Pierre Lavoie</vt:lpstr>
      <vt:lpstr>Horaire motocycliste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 Cournoyer</cp:lastModifiedBy>
  <dcterms:created xsi:type="dcterms:W3CDTF">2024-04-25T13:11:32Z</dcterms:created>
  <dcterms:modified xsi:type="dcterms:W3CDTF">2024-04-26T16:53:32Z</dcterms:modified>
</cp:coreProperties>
</file>